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497\Desktop\"/>
    </mc:Choice>
  </mc:AlternateContent>
  <workbookProtection workbookPassword="CC2F" lockStructure="1"/>
  <bookViews>
    <workbookView xWindow="-15" yWindow="630" windowWidth="11145" windowHeight="7620"/>
  </bookViews>
  <sheets>
    <sheet name="選定" sheetId="2" r:id="rId1"/>
    <sheet name="基本データ" sheetId="3" state="hidden" r:id="rId2"/>
    <sheet name="改定履歴" sheetId="4" state="hidden" r:id="rId3"/>
  </sheets>
  <definedNames>
    <definedName name="_xlnm.Print_Area" localSheetId="1">基本データ!$A$1:$H$80</definedName>
    <definedName name="_xlnm.Print_Area" localSheetId="0">選定!$A$1:$M$40</definedName>
  </definedNames>
  <calcPr calcId="152511"/>
</workbook>
</file>

<file path=xl/calcChain.xml><?xml version="1.0" encoding="utf-8"?>
<calcChain xmlns="http://schemas.openxmlformats.org/spreadsheetml/2006/main">
  <c r="D6" i="2" l="1"/>
  <c r="J15" i="3" s="1"/>
  <c r="V6" i="3"/>
  <c r="W6" i="3"/>
  <c r="X6" i="3"/>
  <c r="Y6" i="3"/>
  <c r="P6" i="3"/>
  <c r="V7" i="3"/>
  <c r="W7" i="3"/>
  <c r="X7" i="3"/>
  <c r="Y7" i="3"/>
  <c r="P7" i="3"/>
  <c r="V8" i="3"/>
  <c r="W8" i="3"/>
  <c r="X8" i="3"/>
  <c r="Y8" i="3"/>
  <c r="P8" i="3"/>
  <c r="V9" i="3"/>
  <c r="W9" i="3"/>
  <c r="X9" i="3"/>
  <c r="Y9" i="3"/>
  <c r="P9" i="3"/>
  <c r="V10" i="3"/>
  <c r="W10" i="3"/>
  <c r="X10" i="3"/>
  <c r="Y10" i="3"/>
  <c r="P10" i="3"/>
  <c r="V11" i="3"/>
  <c r="W11" i="3"/>
  <c r="X11" i="3"/>
  <c r="Y11" i="3"/>
  <c r="P11" i="3"/>
  <c r="V12" i="3"/>
  <c r="W12" i="3"/>
  <c r="X12" i="3"/>
  <c r="Y12" i="3"/>
  <c r="P12" i="3"/>
  <c r="V13" i="3"/>
  <c r="W13" i="3"/>
  <c r="X13" i="3"/>
  <c r="Y13" i="3"/>
  <c r="P13" i="3"/>
  <c r="V14" i="3"/>
  <c r="W14" i="3"/>
  <c r="X14" i="3"/>
  <c r="Y14" i="3"/>
  <c r="P14" i="3"/>
  <c r="V15" i="3"/>
  <c r="W15" i="3"/>
  <c r="X15" i="3"/>
  <c r="Y15" i="3"/>
  <c r="P15" i="3"/>
  <c r="V16" i="3"/>
  <c r="W16" i="3"/>
  <c r="X16" i="3"/>
  <c r="Y16" i="3"/>
  <c r="P16" i="3"/>
  <c r="V17" i="3"/>
  <c r="W17" i="3"/>
  <c r="X17" i="3"/>
  <c r="Y17" i="3"/>
  <c r="P17" i="3"/>
  <c r="V18" i="3"/>
  <c r="W18" i="3"/>
  <c r="X18" i="3"/>
  <c r="Y18" i="3"/>
  <c r="P18" i="3"/>
  <c r="V19" i="3"/>
  <c r="W19" i="3"/>
  <c r="X19" i="3"/>
  <c r="Y19" i="3"/>
  <c r="P19" i="3"/>
  <c r="V20" i="3"/>
  <c r="W20" i="3"/>
  <c r="X20" i="3"/>
  <c r="Y20" i="3"/>
  <c r="P20" i="3"/>
  <c r="V21" i="3"/>
  <c r="W21" i="3"/>
  <c r="X21" i="3"/>
  <c r="Y21" i="3"/>
  <c r="P21" i="3"/>
  <c r="V22" i="3"/>
  <c r="W22" i="3"/>
  <c r="X22" i="3"/>
  <c r="Y22" i="3"/>
  <c r="P22" i="3"/>
  <c r="V23" i="3"/>
  <c r="W23" i="3"/>
  <c r="X23" i="3"/>
  <c r="Y23" i="3"/>
  <c r="P23" i="3"/>
  <c r="V24" i="3"/>
  <c r="W24" i="3"/>
  <c r="X24" i="3"/>
  <c r="Y24" i="3"/>
  <c r="P24" i="3"/>
  <c r="V25" i="3"/>
  <c r="W25" i="3"/>
  <c r="X25" i="3"/>
  <c r="Y25" i="3"/>
  <c r="P25" i="3"/>
  <c r="V26" i="3"/>
  <c r="W26" i="3"/>
  <c r="X26" i="3"/>
  <c r="Y26" i="3"/>
  <c r="P26" i="3"/>
  <c r="V27" i="3"/>
  <c r="W27" i="3"/>
  <c r="X27" i="3"/>
  <c r="Y27" i="3"/>
  <c r="P27" i="3"/>
  <c r="V28" i="3"/>
  <c r="W28" i="3"/>
  <c r="X28" i="3"/>
  <c r="Y28" i="3"/>
  <c r="P28" i="3"/>
  <c r="V29" i="3"/>
  <c r="W29" i="3"/>
  <c r="X29" i="3"/>
  <c r="Y29" i="3"/>
  <c r="P29" i="3"/>
  <c r="V30" i="3"/>
  <c r="W30" i="3"/>
  <c r="X30" i="3"/>
  <c r="Y30" i="3"/>
  <c r="P30" i="3"/>
  <c r="V31" i="3"/>
  <c r="W31" i="3"/>
  <c r="X31" i="3"/>
  <c r="Y31" i="3"/>
  <c r="P31" i="3"/>
  <c r="V32" i="3"/>
  <c r="W32" i="3"/>
  <c r="X32" i="3"/>
  <c r="Y32" i="3"/>
  <c r="P32" i="3"/>
  <c r="V33" i="3"/>
  <c r="W33" i="3"/>
  <c r="X33" i="3"/>
  <c r="Y33" i="3"/>
  <c r="P33" i="3"/>
  <c r="V34" i="3"/>
  <c r="W34" i="3"/>
  <c r="X34" i="3"/>
  <c r="Y34" i="3"/>
  <c r="P34" i="3"/>
  <c r="V35" i="3"/>
  <c r="W35" i="3"/>
  <c r="X35" i="3"/>
  <c r="Y35" i="3"/>
  <c r="P35" i="3"/>
  <c r="V36" i="3"/>
  <c r="W36" i="3"/>
  <c r="X36" i="3"/>
  <c r="Y36" i="3"/>
  <c r="P36" i="3"/>
  <c r="V37" i="3"/>
  <c r="W37" i="3"/>
  <c r="X37" i="3"/>
  <c r="Y37" i="3"/>
  <c r="P37" i="3"/>
  <c r="V38" i="3"/>
  <c r="W38" i="3"/>
  <c r="X38" i="3"/>
  <c r="Y38" i="3"/>
  <c r="P38" i="3"/>
  <c r="V39" i="3"/>
  <c r="W39" i="3"/>
  <c r="X39" i="3"/>
  <c r="Y39" i="3"/>
  <c r="P39" i="3"/>
  <c r="V40" i="3"/>
  <c r="W40" i="3"/>
  <c r="X40" i="3"/>
  <c r="Y40" i="3"/>
  <c r="P40" i="3"/>
  <c r="V41" i="3"/>
  <c r="W41" i="3"/>
  <c r="X41" i="3"/>
  <c r="Y41" i="3"/>
  <c r="P41" i="3"/>
  <c r="V42" i="3"/>
  <c r="W42" i="3"/>
  <c r="X42" i="3"/>
  <c r="Y42" i="3"/>
  <c r="P42" i="3"/>
  <c r="V43" i="3"/>
  <c r="W43" i="3"/>
  <c r="X43" i="3"/>
  <c r="Y43" i="3"/>
  <c r="P43" i="3"/>
  <c r="V44" i="3"/>
  <c r="W44" i="3"/>
  <c r="X44" i="3"/>
  <c r="Y44" i="3"/>
  <c r="P44" i="3"/>
  <c r="V45" i="3"/>
  <c r="W45" i="3"/>
  <c r="X45" i="3"/>
  <c r="Y45" i="3"/>
  <c r="P45" i="3"/>
  <c r="V46" i="3"/>
  <c r="W46" i="3"/>
  <c r="X46" i="3"/>
  <c r="Y46" i="3"/>
  <c r="P46" i="3"/>
  <c r="V47" i="3"/>
  <c r="W47" i="3"/>
  <c r="X47" i="3"/>
  <c r="Y47" i="3"/>
  <c r="P47" i="3"/>
  <c r="V48" i="3"/>
  <c r="W48" i="3"/>
  <c r="X48" i="3"/>
  <c r="Y48" i="3"/>
  <c r="P48" i="3"/>
  <c r="V49" i="3"/>
  <c r="W49" i="3"/>
  <c r="X49" i="3"/>
  <c r="Y49" i="3"/>
  <c r="P49" i="3"/>
  <c r="V50" i="3"/>
  <c r="W50" i="3"/>
  <c r="X50" i="3"/>
  <c r="Y50" i="3"/>
  <c r="P50" i="3"/>
  <c r="V51" i="3"/>
  <c r="W51" i="3"/>
  <c r="X51" i="3"/>
  <c r="Y51" i="3"/>
  <c r="P51" i="3"/>
  <c r="V52" i="3"/>
  <c r="W52" i="3"/>
  <c r="X52" i="3"/>
  <c r="Y52" i="3"/>
  <c r="P52" i="3"/>
  <c r="V53" i="3"/>
  <c r="W53" i="3"/>
  <c r="X53" i="3"/>
  <c r="Y53" i="3"/>
  <c r="P53" i="3"/>
  <c r="V54" i="3"/>
  <c r="W54" i="3"/>
  <c r="X54" i="3"/>
  <c r="Y54" i="3"/>
  <c r="P54" i="3"/>
  <c r="V55" i="3"/>
  <c r="W55" i="3"/>
  <c r="X55" i="3"/>
  <c r="Y55" i="3"/>
  <c r="P55" i="3"/>
  <c r="V56" i="3"/>
  <c r="W56" i="3"/>
  <c r="X56" i="3"/>
  <c r="Y56" i="3"/>
  <c r="P56" i="3"/>
  <c r="V57" i="3"/>
  <c r="W57" i="3"/>
  <c r="X57" i="3"/>
  <c r="Y57" i="3"/>
  <c r="P57" i="3"/>
  <c r="V58" i="3"/>
  <c r="W58" i="3"/>
  <c r="X58" i="3"/>
  <c r="Y58" i="3"/>
  <c r="P58" i="3"/>
  <c r="V59" i="3"/>
  <c r="W59" i="3"/>
  <c r="X59" i="3"/>
  <c r="Y59" i="3"/>
  <c r="P59" i="3"/>
  <c r="V60" i="3"/>
  <c r="W60" i="3"/>
  <c r="X60" i="3"/>
  <c r="Y60" i="3"/>
  <c r="P60" i="3"/>
  <c r="V61" i="3"/>
  <c r="W61" i="3"/>
  <c r="X61" i="3"/>
  <c r="Y61" i="3"/>
  <c r="P61" i="3"/>
  <c r="V62" i="3"/>
  <c r="W62" i="3"/>
  <c r="X62" i="3"/>
  <c r="Y62" i="3"/>
  <c r="P62" i="3"/>
  <c r="V63" i="3"/>
  <c r="W63" i="3"/>
  <c r="X63" i="3"/>
  <c r="Y63" i="3"/>
  <c r="P63" i="3"/>
  <c r="V64" i="3"/>
  <c r="W64" i="3"/>
  <c r="X64" i="3"/>
  <c r="Y64" i="3"/>
  <c r="P64" i="3"/>
  <c r="V65" i="3"/>
  <c r="W65" i="3"/>
  <c r="X65" i="3"/>
  <c r="Y65" i="3"/>
  <c r="P65" i="3"/>
  <c r="V66" i="3"/>
  <c r="W66" i="3"/>
  <c r="X66" i="3"/>
  <c r="Y66" i="3"/>
  <c r="P66" i="3"/>
  <c r="V67" i="3"/>
  <c r="W67" i="3"/>
  <c r="X67" i="3"/>
  <c r="Y67" i="3"/>
  <c r="P67" i="3"/>
  <c r="V68" i="3"/>
  <c r="W68" i="3"/>
  <c r="X68" i="3"/>
  <c r="Y68" i="3"/>
  <c r="P68" i="3"/>
  <c r="V69" i="3"/>
  <c r="W69" i="3"/>
  <c r="X69" i="3"/>
  <c r="Y69" i="3"/>
  <c r="P69" i="3"/>
  <c r="V70" i="3"/>
  <c r="W70" i="3"/>
  <c r="X70" i="3"/>
  <c r="Y70" i="3"/>
  <c r="P70" i="3"/>
  <c r="V71" i="3"/>
  <c r="W71" i="3"/>
  <c r="X71" i="3"/>
  <c r="Y71" i="3"/>
  <c r="P71" i="3"/>
  <c r="V72" i="3"/>
  <c r="W72" i="3"/>
  <c r="X72" i="3"/>
  <c r="Y72" i="3"/>
  <c r="P72" i="3"/>
  <c r="V73" i="3"/>
  <c r="W73" i="3"/>
  <c r="X73" i="3"/>
  <c r="Y73" i="3"/>
  <c r="P73" i="3"/>
  <c r="V74" i="3"/>
  <c r="W74" i="3"/>
  <c r="X74" i="3"/>
  <c r="Y74" i="3"/>
  <c r="P74" i="3"/>
  <c r="V75" i="3"/>
  <c r="W75" i="3"/>
  <c r="X75" i="3"/>
  <c r="Y75" i="3"/>
  <c r="P75" i="3"/>
  <c r="V76" i="3"/>
  <c r="W76" i="3"/>
  <c r="X76" i="3"/>
  <c r="Y76" i="3"/>
  <c r="P76" i="3"/>
  <c r="V77" i="3"/>
  <c r="W77" i="3"/>
  <c r="X77" i="3"/>
  <c r="Y77" i="3"/>
  <c r="P77" i="3"/>
  <c r="V78" i="3"/>
  <c r="W78" i="3"/>
  <c r="X78" i="3"/>
  <c r="Y78" i="3"/>
  <c r="P78" i="3"/>
  <c r="V79" i="3"/>
  <c r="W79" i="3"/>
  <c r="X79" i="3"/>
  <c r="Y79" i="3"/>
  <c r="P79" i="3"/>
  <c r="X5" i="3"/>
  <c r="Y5" i="3"/>
  <c r="P5" i="3"/>
  <c r="V5" i="3"/>
  <c r="W5" i="3"/>
  <c r="P93" i="3"/>
  <c r="K79" i="3"/>
  <c r="Q93" i="3"/>
  <c r="R93" i="3"/>
  <c r="K77" i="3"/>
  <c r="S93" i="3"/>
  <c r="K75" i="3"/>
  <c r="K73" i="3"/>
  <c r="K71" i="3"/>
  <c r="K67" i="3"/>
  <c r="K65" i="3"/>
  <c r="K63" i="3"/>
  <c r="K59" i="3"/>
  <c r="K57" i="3"/>
  <c r="K43" i="3"/>
  <c r="K39" i="3"/>
  <c r="K37" i="3"/>
  <c r="K36" i="3"/>
  <c r="K35" i="3"/>
  <c r="K32" i="3"/>
  <c r="T93" i="3"/>
  <c r="K31" i="3"/>
  <c r="K30" i="3"/>
  <c r="K29" i="3"/>
  <c r="K26" i="3"/>
  <c r="K25" i="3"/>
  <c r="K24" i="3"/>
  <c r="K22" i="3"/>
  <c r="K18" i="3"/>
  <c r="K93" i="3"/>
  <c r="K55" i="3"/>
  <c r="L93" i="3"/>
  <c r="K50" i="3"/>
  <c r="M93" i="3"/>
  <c r="N93" i="3"/>
  <c r="K48" i="3"/>
  <c r="K51" i="3"/>
  <c r="K44" i="3"/>
  <c r="K14" i="3"/>
  <c r="K10" i="3"/>
  <c r="K6" i="3"/>
  <c r="O93" i="3"/>
  <c r="K5" i="3"/>
  <c r="K53" i="3"/>
  <c r="K49" i="3"/>
  <c r="K45" i="3"/>
  <c r="K15" i="3"/>
  <c r="K11" i="3"/>
  <c r="K7" i="3"/>
  <c r="K74" i="3"/>
  <c r="K70" i="3"/>
  <c r="K66" i="3"/>
  <c r="K62" i="3"/>
  <c r="K58" i="3"/>
  <c r="K42" i="3"/>
  <c r="K38" i="3"/>
  <c r="K34" i="3"/>
  <c r="K78" i="3"/>
  <c r="K21" i="3"/>
  <c r="K27" i="3"/>
  <c r="K23" i="3"/>
  <c r="K19" i="3"/>
  <c r="K76" i="3"/>
  <c r="K72" i="3"/>
  <c r="K68" i="3"/>
  <c r="K64" i="3"/>
  <c r="K60" i="3"/>
  <c r="K56" i="3"/>
  <c r="K40" i="3"/>
  <c r="K46" i="3"/>
  <c r="J42" i="3"/>
  <c r="J38" i="3"/>
  <c r="J39" i="3"/>
  <c r="J55" i="3"/>
  <c r="J53" i="3"/>
  <c r="J48" i="3"/>
  <c r="J26" i="3"/>
  <c r="J23" i="3"/>
  <c r="J31" i="3"/>
  <c r="J7" i="3"/>
  <c r="J51" i="3"/>
  <c r="J45" i="3"/>
  <c r="J50" i="3"/>
  <c r="J9" i="3"/>
  <c r="K13" i="3"/>
  <c r="K12" i="3"/>
  <c r="K8" i="3"/>
  <c r="K54" i="3"/>
  <c r="K16" i="3"/>
  <c r="K17" i="3"/>
  <c r="K52" i="3"/>
  <c r="K33" i="3"/>
  <c r="K9" i="3"/>
  <c r="K20" i="3"/>
  <c r="K41" i="3"/>
  <c r="K61" i="3"/>
  <c r="K69" i="3"/>
  <c r="K47" i="3"/>
  <c r="K28" i="3"/>
  <c r="J76" i="3"/>
  <c r="J43" i="3"/>
  <c r="J27" i="3"/>
  <c r="J54" i="3"/>
  <c r="J77" i="3"/>
  <c r="J75" i="3"/>
  <c r="J47" i="3"/>
  <c r="J24" i="3"/>
  <c r="J29" i="3"/>
  <c r="J10" i="3"/>
  <c r="J58" i="3"/>
  <c r="J16" i="3"/>
  <c r="J5" i="3"/>
  <c r="J56" i="3"/>
  <c r="J22" i="3"/>
  <c r="J60" i="3"/>
  <c r="J35" i="3"/>
  <c r="J73" i="3"/>
  <c r="J40" i="3"/>
  <c r="J8" i="3"/>
  <c r="J18" i="3"/>
  <c r="J52" i="3"/>
  <c r="J20" i="3"/>
  <c r="J19" i="3"/>
  <c r="J41" i="3"/>
  <c r="J49" i="3"/>
  <c r="J44" i="3"/>
  <c r="J61" i="3"/>
  <c r="J69" i="3"/>
  <c r="J11" i="3"/>
  <c r="J12" i="3"/>
  <c r="J67" i="3"/>
  <c r="J34" i="3"/>
  <c r="J28" i="3"/>
  <c r="J62" i="3"/>
  <c r="J65" i="3"/>
  <c r="J32" i="3"/>
  <c r="J68" i="3"/>
  <c r="J66" i="3"/>
  <c r="J59" i="3"/>
  <c r="J25" i="3"/>
  <c r="J57" i="3"/>
  <c r="J78" i="3"/>
  <c r="J33" i="3"/>
  <c r="J74" i="3"/>
  <c r="J46" i="3"/>
  <c r="J71" i="3"/>
  <c r="J30" i="3"/>
  <c r="J14" i="3"/>
  <c r="J37" i="3"/>
  <c r="J36" i="3"/>
  <c r="J70" i="3"/>
  <c r="J72" i="3"/>
  <c r="J63" i="3"/>
  <c r="J21" i="3"/>
  <c r="J79" i="3"/>
  <c r="J64" i="3"/>
  <c r="J13" i="3"/>
  <c r="J6" i="3"/>
  <c r="J17" i="3"/>
  <c r="L48" i="3"/>
  <c r="N48" i="3" s="1"/>
  <c r="R48" i="3" s="1"/>
  <c r="L10" i="3" l="1"/>
  <c r="N10" i="3" s="1"/>
  <c r="R10" i="3" s="1"/>
  <c r="L22" i="3"/>
  <c r="M22" i="3" s="1"/>
  <c r="N22" i="3" s="1"/>
  <c r="R22" i="3" s="1"/>
  <c r="T22" i="3" s="1"/>
  <c r="L28" i="3"/>
  <c r="M28" i="3" s="1"/>
  <c r="N28" i="3" s="1"/>
  <c r="R28" i="3" s="1"/>
  <c r="T28" i="3" s="1"/>
  <c r="L41" i="3"/>
  <c r="M41" i="3" s="1"/>
  <c r="N41" i="3" s="1"/>
  <c r="R41" i="3" s="1"/>
  <c r="T41" i="3" s="1"/>
  <c r="L52" i="3"/>
  <c r="N52" i="3" s="1"/>
  <c r="R52" i="3" s="1"/>
  <c r="T52" i="3" s="1"/>
  <c r="L76" i="3"/>
  <c r="M76" i="3" s="1"/>
  <c r="N76" i="3" s="1"/>
  <c r="R76" i="3" s="1"/>
  <c r="T76" i="3" s="1"/>
  <c r="L21" i="3"/>
  <c r="M21" i="3" s="1"/>
  <c r="N21" i="3" s="1"/>
  <c r="R21" i="3" s="1"/>
  <c r="T21" i="3" s="1"/>
  <c r="L5" i="3"/>
  <c r="N5" i="3" s="1"/>
  <c r="R5" i="3" s="1"/>
  <c r="S5" i="3" s="1"/>
  <c r="L14" i="3"/>
  <c r="N14" i="3" s="1"/>
  <c r="R14" i="3" s="1"/>
  <c r="T14" i="3" s="1"/>
  <c r="L55" i="3"/>
  <c r="N55" i="3" s="1"/>
  <c r="R55" i="3" s="1"/>
  <c r="T55" i="3" s="1"/>
  <c r="L35" i="3"/>
  <c r="M35" i="3" s="1"/>
  <c r="N35" i="3" s="1"/>
  <c r="R35" i="3" s="1"/>
  <c r="L43" i="3"/>
  <c r="M43" i="3" s="1"/>
  <c r="N43" i="3" s="1"/>
  <c r="R43" i="3" s="1"/>
  <c r="T43" i="3" s="1"/>
  <c r="L75" i="3"/>
  <c r="M75" i="3" s="1"/>
  <c r="N75" i="3" s="1"/>
  <c r="R75" i="3" s="1"/>
  <c r="T75" i="3" s="1"/>
  <c r="L38" i="3"/>
  <c r="M38" i="3" s="1"/>
  <c r="N38" i="3" s="1"/>
  <c r="R38" i="3" s="1"/>
  <c r="T38" i="3" s="1"/>
  <c r="L20" i="3"/>
  <c r="M20" i="3" s="1"/>
  <c r="N20" i="3" s="1"/>
  <c r="R20" i="3" s="1"/>
  <c r="T20" i="3" s="1"/>
  <c r="L11" i="3"/>
  <c r="N11" i="3" s="1"/>
  <c r="R11" i="3" s="1"/>
  <c r="T11" i="3" s="1"/>
  <c r="L15" i="3"/>
  <c r="N15" i="3" s="1"/>
  <c r="R15" i="3" s="1"/>
  <c r="T15" i="3" s="1"/>
  <c r="L69" i="3"/>
  <c r="M69" i="3" s="1"/>
  <c r="N69" i="3" s="1"/>
  <c r="R69" i="3" s="1"/>
  <c r="T69" i="3" s="1"/>
  <c r="L9" i="3"/>
  <c r="N9" i="3" s="1"/>
  <c r="R9" i="3" s="1"/>
  <c r="T9" i="3" s="1"/>
  <c r="L8" i="3"/>
  <c r="N8" i="3" s="1"/>
  <c r="R8" i="3" s="1"/>
  <c r="T8" i="3" s="1"/>
  <c r="L30" i="3"/>
  <c r="M30" i="3" s="1"/>
  <c r="N30" i="3" s="1"/>
  <c r="R30" i="3" s="1"/>
  <c r="T30" i="3" s="1"/>
  <c r="L47" i="3"/>
  <c r="N47" i="3" s="1"/>
  <c r="R47" i="3" s="1"/>
  <c r="T47" i="3" s="1"/>
  <c r="L17" i="3"/>
  <c r="N17" i="3" s="1"/>
  <c r="R17" i="3" s="1"/>
  <c r="T17" i="3" s="1"/>
  <c r="L12" i="3"/>
  <c r="N12" i="3" s="1"/>
  <c r="R12" i="3" s="1"/>
  <c r="T12" i="3" s="1"/>
  <c r="L46" i="3"/>
  <c r="N46" i="3" s="1"/>
  <c r="R46" i="3" s="1"/>
  <c r="T46" i="3" s="1"/>
  <c r="L64" i="3"/>
  <c r="M64" i="3" s="1"/>
  <c r="N64" i="3" s="1"/>
  <c r="R64" i="3" s="1"/>
  <c r="T64" i="3" s="1"/>
  <c r="L19" i="3"/>
  <c r="M19" i="3" s="1"/>
  <c r="N19" i="3" s="1"/>
  <c r="R19" i="3" s="1"/>
  <c r="T19" i="3" s="1"/>
  <c r="L78" i="3"/>
  <c r="M78" i="3" s="1"/>
  <c r="N78" i="3" s="1"/>
  <c r="R78" i="3" s="1"/>
  <c r="T78" i="3" s="1"/>
  <c r="L58" i="3"/>
  <c r="M58" i="3" s="1"/>
  <c r="N58" i="3" s="1"/>
  <c r="R58" i="3" s="1"/>
  <c r="T58" i="3" s="1"/>
  <c r="L74" i="3"/>
  <c r="M74" i="3" s="1"/>
  <c r="N74" i="3" s="1"/>
  <c r="R74" i="3" s="1"/>
  <c r="T74" i="3" s="1"/>
  <c r="L45" i="3"/>
  <c r="N45" i="3" s="1"/>
  <c r="R45" i="3" s="1"/>
  <c r="T45" i="3" s="1"/>
  <c r="L44" i="3"/>
  <c r="N44" i="3" s="1"/>
  <c r="R44" i="3" s="1"/>
  <c r="T44" i="3" s="1"/>
  <c r="L25" i="3"/>
  <c r="M25" i="3" s="1"/>
  <c r="N25" i="3" s="1"/>
  <c r="R25" i="3" s="1"/>
  <c r="T25" i="3" s="1"/>
  <c r="L31" i="3"/>
  <c r="M31" i="3" s="1"/>
  <c r="N31" i="3" s="1"/>
  <c r="R31" i="3" s="1"/>
  <c r="S31" i="3" s="1"/>
  <c r="L36" i="3"/>
  <c r="M36" i="3" s="1"/>
  <c r="N36" i="3" s="1"/>
  <c r="R36" i="3" s="1"/>
  <c r="T36" i="3" s="1"/>
  <c r="L57" i="3"/>
  <c r="M57" i="3" s="1"/>
  <c r="N57" i="3" s="1"/>
  <c r="R57" i="3" s="1"/>
  <c r="T57" i="3" s="1"/>
  <c r="L67" i="3"/>
  <c r="M67" i="3" s="1"/>
  <c r="N67" i="3" s="1"/>
  <c r="R67" i="3" s="1"/>
  <c r="T67" i="3" s="1"/>
  <c r="L79" i="3"/>
  <c r="M79" i="3" s="1"/>
  <c r="N79" i="3" s="1"/>
  <c r="R79" i="3" s="1"/>
  <c r="T79" i="3" s="1"/>
  <c r="L60" i="3"/>
  <c r="M60" i="3" s="1"/>
  <c r="N60" i="3" s="1"/>
  <c r="R60" i="3" s="1"/>
  <c r="T60" i="3" s="1"/>
  <c r="L42" i="3"/>
  <c r="M42" i="3" s="1"/>
  <c r="N42" i="3" s="1"/>
  <c r="R42" i="3" s="1"/>
  <c r="T42" i="3" s="1"/>
  <c r="L65" i="3"/>
  <c r="M65" i="3" s="1"/>
  <c r="N65" i="3" s="1"/>
  <c r="R65" i="3" s="1"/>
  <c r="T65" i="3" s="1"/>
  <c r="L16" i="3"/>
  <c r="N16" i="3" s="1"/>
  <c r="R16" i="3" s="1"/>
  <c r="T16" i="3" s="1"/>
  <c r="L13" i="3"/>
  <c r="N13" i="3" s="1"/>
  <c r="R13" i="3" s="1"/>
  <c r="T13" i="3" s="1"/>
  <c r="L40" i="3"/>
  <c r="M40" i="3" s="1"/>
  <c r="N40" i="3" s="1"/>
  <c r="R40" i="3" s="1"/>
  <c r="T40" i="3" s="1"/>
  <c r="L68" i="3"/>
  <c r="M68" i="3" s="1"/>
  <c r="N68" i="3" s="1"/>
  <c r="R68" i="3" s="1"/>
  <c r="T68" i="3" s="1"/>
  <c r="L23" i="3"/>
  <c r="M23" i="3" s="1"/>
  <c r="N23" i="3" s="1"/>
  <c r="R23" i="3" s="1"/>
  <c r="T23" i="3" s="1"/>
  <c r="L34" i="3"/>
  <c r="M34" i="3" s="1"/>
  <c r="N34" i="3" s="1"/>
  <c r="R34" i="3" s="1"/>
  <c r="T34" i="3" s="1"/>
  <c r="L62" i="3"/>
  <c r="M62" i="3" s="1"/>
  <c r="N62" i="3" s="1"/>
  <c r="R62" i="3" s="1"/>
  <c r="T62" i="3" s="1"/>
  <c r="L7" i="3"/>
  <c r="N7" i="3" s="1"/>
  <c r="R7" i="3" s="1"/>
  <c r="T7" i="3" s="1"/>
  <c r="L49" i="3"/>
  <c r="N49" i="3" s="1"/>
  <c r="R49" i="3" s="1"/>
  <c r="T49" i="3" s="1"/>
  <c r="L6" i="3"/>
  <c r="N6" i="3" s="1"/>
  <c r="R6" i="3" s="1"/>
  <c r="T6" i="3" s="1"/>
  <c r="L51" i="3"/>
  <c r="N51" i="3" s="1"/>
  <c r="R51" i="3" s="1"/>
  <c r="T51" i="3" s="1"/>
  <c r="L50" i="3"/>
  <c r="N50" i="3" s="1"/>
  <c r="R50" i="3" s="1"/>
  <c r="T50" i="3" s="1"/>
  <c r="L18" i="3"/>
  <c r="M18" i="3" s="1"/>
  <c r="N18" i="3" s="1"/>
  <c r="R18" i="3" s="1"/>
  <c r="S18" i="3" s="1"/>
  <c r="L26" i="3"/>
  <c r="M26" i="3" s="1"/>
  <c r="N26" i="3" s="1"/>
  <c r="R26" i="3" s="1"/>
  <c r="T26" i="3" s="1"/>
  <c r="L37" i="3"/>
  <c r="M37" i="3" s="1"/>
  <c r="N37" i="3" s="1"/>
  <c r="R37" i="3" s="1"/>
  <c r="T37" i="3" s="1"/>
  <c r="L59" i="3"/>
  <c r="M59" i="3" s="1"/>
  <c r="N59" i="3" s="1"/>
  <c r="R59" i="3" s="1"/>
  <c r="T59" i="3" s="1"/>
  <c r="L71" i="3"/>
  <c r="M71" i="3" s="1"/>
  <c r="N71" i="3" s="1"/>
  <c r="R71" i="3" s="1"/>
  <c r="T71" i="3" s="1"/>
  <c r="L77" i="3"/>
  <c r="M77" i="3" s="1"/>
  <c r="N77" i="3" s="1"/>
  <c r="R77" i="3" s="1"/>
  <c r="T77" i="3" s="1"/>
  <c r="L70" i="3"/>
  <c r="M70" i="3" s="1"/>
  <c r="N70" i="3" s="1"/>
  <c r="R70" i="3" s="1"/>
  <c r="T70" i="3" s="1"/>
  <c r="L24" i="3"/>
  <c r="M24" i="3" s="1"/>
  <c r="N24" i="3" s="1"/>
  <c r="R24" i="3" s="1"/>
  <c r="T24" i="3" s="1"/>
  <c r="L61" i="3"/>
  <c r="M61" i="3" s="1"/>
  <c r="N61" i="3" s="1"/>
  <c r="R61" i="3" s="1"/>
  <c r="T61" i="3" s="1"/>
  <c r="L33" i="3"/>
  <c r="M33" i="3" s="1"/>
  <c r="N33" i="3" s="1"/>
  <c r="R33" i="3" s="1"/>
  <c r="T33" i="3" s="1"/>
  <c r="L54" i="3"/>
  <c r="N54" i="3" s="1"/>
  <c r="R54" i="3" s="1"/>
  <c r="T54" i="3" s="1"/>
  <c r="L56" i="3"/>
  <c r="M56" i="3" s="1"/>
  <c r="N56" i="3" s="1"/>
  <c r="R56" i="3" s="1"/>
  <c r="S56" i="3" s="1"/>
  <c r="L72" i="3"/>
  <c r="M72" i="3" s="1"/>
  <c r="N72" i="3" s="1"/>
  <c r="R72" i="3" s="1"/>
  <c r="T72" i="3" s="1"/>
  <c r="L27" i="3"/>
  <c r="M27" i="3" s="1"/>
  <c r="N27" i="3" s="1"/>
  <c r="R27" i="3" s="1"/>
  <c r="T27" i="3" s="1"/>
  <c r="L66" i="3"/>
  <c r="M66" i="3" s="1"/>
  <c r="N66" i="3" s="1"/>
  <c r="R66" i="3" s="1"/>
  <c r="T66" i="3" s="1"/>
  <c r="L53" i="3"/>
  <c r="N53" i="3" s="1"/>
  <c r="R53" i="3" s="1"/>
  <c r="T53" i="3" s="1"/>
  <c r="L29" i="3"/>
  <c r="M29" i="3" s="1"/>
  <c r="N29" i="3" s="1"/>
  <c r="R29" i="3" s="1"/>
  <c r="T29" i="3" s="1"/>
  <c r="L32" i="3"/>
  <c r="M32" i="3" s="1"/>
  <c r="N32" i="3" s="1"/>
  <c r="R32" i="3" s="1"/>
  <c r="T32" i="3" s="1"/>
  <c r="L39" i="3"/>
  <c r="M39" i="3" s="1"/>
  <c r="N39" i="3" s="1"/>
  <c r="R39" i="3" s="1"/>
  <c r="T39" i="3" s="1"/>
  <c r="L63" i="3"/>
  <c r="M63" i="3" s="1"/>
  <c r="N63" i="3" s="1"/>
  <c r="R63" i="3" s="1"/>
  <c r="T63" i="3" s="1"/>
  <c r="L73" i="3"/>
  <c r="M73" i="3" s="1"/>
  <c r="N73" i="3" s="1"/>
  <c r="R73" i="3" s="1"/>
  <c r="T73" i="3" s="1"/>
  <c r="T35" i="3"/>
  <c r="T48" i="3"/>
  <c r="T10" i="3"/>
  <c r="T5" i="3" l="1"/>
  <c r="M14" i="2" s="1"/>
  <c r="O14" i="2" s="1"/>
  <c r="D14" i="2" s="1"/>
  <c r="T31" i="3"/>
  <c r="M23" i="2" s="1"/>
  <c r="O23" i="2" s="1"/>
  <c r="D23" i="2" s="1"/>
  <c r="S44" i="3"/>
  <c r="S45" i="3" s="1"/>
  <c r="S46" i="3" s="1"/>
  <c r="S47" i="3" s="1"/>
  <c r="S48" i="3" s="1"/>
  <c r="S49" i="3" s="1"/>
  <c r="S50" i="3" s="1"/>
  <c r="S51" i="3" s="1"/>
  <c r="S52" i="3" s="1"/>
  <c r="S53" i="3" s="1"/>
  <c r="S54" i="3" s="1"/>
  <c r="S55" i="3" s="1"/>
  <c r="S57" i="3"/>
  <c r="S58" i="3" s="1"/>
  <c r="S59" i="3" s="1"/>
  <c r="S60" i="3" s="1"/>
  <c r="S61" i="3" s="1"/>
  <c r="S62" i="3" s="1"/>
  <c r="S63" i="3" s="1"/>
  <c r="S64" i="3" s="1"/>
  <c r="S65" i="3" s="1"/>
  <c r="S66" i="3" s="1"/>
  <c r="S67" i="3" s="1"/>
  <c r="T56" i="3"/>
  <c r="N21" i="2" s="1"/>
  <c r="S6" i="3"/>
  <c r="S7" i="3" s="1"/>
  <c r="S8" i="3" s="1"/>
  <c r="S9" i="3" s="1"/>
  <c r="S10" i="3" s="1"/>
  <c r="S11" i="3" s="1"/>
  <c r="S12" i="3" s="1"/>
  <c r="S13" i="3" s="1"/>
  <c r="S14" i="3" s="1"/>
  <c r="S15" i="3" s="1"/>
  <c r="S16" i="3" s="1"/>
  <c r="S17" i="3" s="1"/>
  <c r="S68" i="3"/>
  <c r="S69" i="3" s="1"/>
  <c r="S70" i="3" s="1"/>
  <c r="S71" i="3" s="1"/>
  <c r="S72" i="3" s="1"/>
  <c r="S73" i="3" s="1"/>
  <c r="S74" i="3" s="1"/>
  <c r="S75" i="3" s="1"/>
  <c r="S76" i="3" s="1"/>
  <c r="S77" i="3" s="1"/>
  <c r="S78" i="3" s="1"/>
  <c r="S79" i="3" s="1"/>
  <c r="S19" i="3"/>
  <c r="S20" i="3" s="1"/>
  <c r="S21" i="3" s="1"/>
  <c r="S22" i="3" s="1"/>
  <c r="S23" i="3" s="1"/>
  <c r="S24" i="3" s="1"/>
  <c r="S25" i="3" s="1"/>
  <c r="S26" i="3" s="1"/>
  <c r="S27" i="3" s="1"/>
  <c r="S28" i="3" s="1"/>
  <c r="S29" i="3" s="1"/>
  <c r="S30" i="3" s="1"/>
  <c r="S32" i="3"/>
  <c r="S33" i="3" s="1"/>
  <c r="S34" i="3" s="1"/>
  <c r="S35" i="3" s="1"/>
  <c r="S36" i="3" s="1"/>
  <c r="S37" i="3" s="1"/>
  <c r="S38" i="3" s="1"/>
  <c r="S39" i="3" s="1"/>
  <c r="S40" i="3" s="1"/>
  <c r="S41" i="3" s="1"/>
  <c r="S42" i="3" s="1"/>
  <c r="S43" i="3" s="1"/>
  <c r="T18" i="3"/>
  <c r="M18" i="2" s="1"/>
  <c r="O18" i="2" s="1"/>
  <c r="D18" i="2" s="1"/>
  <c r="N14" i="2"/>
  <c r="N16" i="2"/>
  <c r="N13" i="2"/>
  <c r="N15" i="2"/>
  <c r="N17" i="2"/>
  <c r="N27" i="2"/>
  <c r="N25" i="2"/>
  <c r="N24" i="2"/>
  <c r="N26" i="2"/>
  <c r="N23" i="2"/>
  <c r="M13" i="2" l="1"/>
  <c r="O13" i="2" s="1"/>
  <c r="D13" i="2" s="1"/>
  <c r="F13" i="2" s="1"/>
  <c r="M15" i="2"/>
  <c r="O15" i="2" s="1"/>
  <c r="D15" i="2" s="1"/>
  <c r="H15" i="2" s="1"/>
  <c r="M17" i="2"/>
  <c r="O17" i="2" s="1"/>
  <c r="D17" i="2" s="1"/>
  <c r="F17" i="2" s="1"/>
  <c r="M16" i="2"/>
  <c r="O16" i="2" s="1"/>
  <c r="D16" i="2" s="1"/>
  <c r="J16" i="2" s="1"/>
  <c r="M27" i="2"/>
  <c r="O27" i="2" s="1"/>
  <c r="D27" i="2" s="1"/>
  <c r="H27" i="2" s="1"/>
  <c r="M24" i="2"/>
  <c r="O24" i="2" s="1"/>
  <c r="D24" i="2" s="1"/>
  <c r="I24" i="2" s="1"/>
  <c r="M26" i="2"/>
  <c r="O26" i="2" s="1"/>
  <c r="D26" i="2" s="1"/>
  <c r="J26" i="2" s="1"/>
  <c r="M25" i="2"/>
  <c r="O25" i="2" s="1"/>
  <c r="D25" i="2" s="1"/>
  <c r="I25" i="2" s="1"/>
  <c r="N19" i="2"/>
  <c r="N18" i="2"/>
  <c r="M22" i="2"/>
  <c r="O22" i="2" s="1"/>
  <c r="D22" i="2" s="1"/>
  <c r="J22" i="2" s="1"/>
  <c r="N22" i="2"/>
  <c r="N20" i="2"/>
  <c r="M21" i="2"/>
  <c r="O21" i="2" s="1"/>
  <c r="D21" i="2" s="1"/>
  <c r="G21" i="2" s="1"/>
  <c r="M19" i="2"/>
  <c r="O19" i="2" s="1"/>
  <c r="D19" i="2" s="1"/>
  <c r="H19" i="2" s="1"/>
  <c r="M20" i="2"/>
  <c r="O20" i="2" s="1"/>
  <c r="D20" i="2" s="1"/>
  <c r="J20" i="2" s="1"/>
  <c r="H23" i="2"/>
  <c r="F23" i="2"/>
  <c r="J23" i="2"/>
  <c r="E23" i="2"/>
  <c r="G23" i="2"/>
  <c r="I23" i="2"/>
  <c r="I18" i="2"/>
  <c r="E18" i="2"/>
  <c r="F18" i="2"/>
  <c r="J18" i="2"/>
  <c r="H18" i="2"/>
  <c r="G18" i="2"/>
  <c r="H14" i="2"/>
  <c r="G14" i="2"/>
  <c r="E14" i="2"/>
  <c r="F14" i="2"/>
  <c r="J14" i="2"/>
  <c r="I14" i="2"/>
  <c r="G15" i="2" l="1"/>
  <c r="G17" i="2"/>
  <c r="I13" i="2"/>
  <c r="J13" i="2"/>
  <c r="G13" i="2"/>
  <c r="E27" i="2"/>
  <c r="G26" i="2"/>
  <c r="H17" i="2"/>
  <c r="J17" i="2"/>
  <c r="F26" i="2"/>
  <c r="I15" i="2"/>
  <c r="E13" i="2"/>
  <c r="E15" i="2"/>
  <c r="F15" i="2"/>
  <c r="E24" i="2"/>
  <c r="J15" i="2"/>
  <c r="E17" i="2"/>
  <c r="I26" i="2"/>
  <c r="I17" i="2"/>
  <c r="E26" i="2"/>
  <c r="H13" i="2"/>
  <c r="H24" i="2"/>
  <c r="I16" i="2"/>
  <c r="E16" i="2"/>
  <c r="I27" i="2"/>
  <c r="G16" i="2"/>
  <c r="F27" i="2"/>
  <c r="F16" i="2"/>
  <c r="H26" i="2"/>
  <c r="J27" i="2"/>
  <c r="H16" i="2"/>
  <c r="E25" i="2"/>
  <c r="G25" i="2"/>
  <c r="F25" i="2"/>
  <c r="J25" i="2"/>
  <c r="H25" i="2"/>
  <c r="G27" i="2"/>
  <c r="J24" i="2"/>
  <c r="G24" i="2"/>
  <c r="F24" i="2"/>
  <c r="F19" i="2"/>
  <c r="F21" i="2"/>
  <c r="E22" i="2"/>
  <c r="G22" i="2"/>
  <c r="H21" i="2"/>
  <c r="I21" i="2"/>
  <c r="E21" i="2"/>
  <c r="G19" i="2"/>
  <c r="F22" i="2"/>
  <c r="J21" i="2"/>
  <c r="H22" i="2"/>
  <c r="I22" i="2"/>
  <c r="I19" i="2"/>
  <c r="J19" i="2"/>
  <c r="E19" i="2"/>
  <c r="H20" i="2"/>
  <c r="F20" i="2"/>
  <c r="E20" i="2"/>
  <c r="G20" i="2"/>
  <c r="I20" i="2"/>
</calcChain>
</file>

<file path=xl/sharedStrings.xml><?xml version="1.0" encoding="utf-8"?>
<sst xmlns="http://schemas.openxmlformats.org/spreadsheetml/2006/main" count="331" uniqueCount="217">
  <si>
    <t>α=</t>
    <phoneticPr fontId="1"/>
  </si>
  <si>
    <t>β=</t>
    <phoneticPr fontId="1"/>
  </si>
  <si>
    <t>型式</t>
    <rPh sb="0" eb="2">
      <t>カタシキ</t>
    </rPh>
    <phoneticPr fontId="1"/>
  </si>
  <si>
    <t>開口率</t>
    <rPh sb="0" eb="2">
      <t>カイコウ</t>
    </rPh>
    <rPh sb="2" eb="3">
      <t>リツ</t>
    </rPh>
    <phoneticPr fontId="1"/>
  </si>
  <si>
    <t>S型・W型選択</t>
    <rPh sb="1" eb="2">
      <t>カタ</t>
    </rPh>
    <rPh sb="4" eb="5">
      <t>カタ</t>
    </rPh>
    <rPh sb="5" eb="7">
      <t>センタク</t>
    </rPh>
    <phoneticPr fontId="1"/>
  </si>
  <si>
    <t>W型</t>
    <rPh sb="1" eb="2">
      <t>カタ</t>
    </rPh>
    <phoneticPr fontId="1"/>
  </si>
  <si>
    <t>(1)従来型(F型)</t>
    <rPh sb="3" eb="5">
      <t>ジュウライ</t>
    </rPh>
    <rPh sb="5" eb="6">
      <t>カタ</t>
    </rPh>
    <rPh sb="8" eb="9">
      <t>カタ</t>
    </rPh>
    <phoneticPr fontId="1"/>
  </si>
  <si>
    <t>定価</t>
    <rPh sb="0" eb="2">
      <t>テイカ</t>
    </rPh>
    <phoneticPr fontId="1"/>
  </si>
  <si>
    <t>仕様</t>
    <rPh sb="0" eb="2">
      <t>シヨウ</t>
    </rPh>
    <phoneticPr fontId="1"/>
  </si>
  <si>
    <t>適用フィルター</t>
    <rPh sb="0" eb="2">
      <t>テキヨウ</t>
    </rPh>
    <phoneticPr fontId="1"/>
  </si>
  <si>
    <t>ρ=</t>
    <phoneticPr fontId="1"/>
  </si>
  <si>
    <t>F-550</t>
    <phoneticPr fontId="1"/>
  </si>
  <si>
    <t>F-540</t>
    <phoneticPr fontId="1"/>
  </si>
  <si>
    <t>F-530</t>
    <phoneticPr fontId="1"/>
  </si>
  <si>
    <t>F-525</t>
    <phoneticPr fontId="1"/>
  </si>
  <si>
    <t>F-330</t>
    <phoneticPr fontId="1"/>
  </si>
  <si>
    <t>F型</t>
    <rPh sb="1" eb="2">
      <t>カタ</t>
    </rPh>
    <phoneticPr fontId="1"/>
  </si>
  <si>
    <t>タイプ</t>
    <phoneticPr fontId="1"/>
  </si>
  <si>
    <t>最小圧力損失</t>
    <rPh sb="0" eb="2">
      <t>サイショウ</t>
    </rPh>
    <phoneticPr fontId="1"/>
  </si>
  <si>
    <t>最大圧力損失</t>
    <rPh sb="0" eb="1">
      <t>サイショウ</t>
    </rPh>
    <rPh sb="1" eb="2">
      <t>ダイ</t>
    </rPh>
    <phoneticPr fontId="1"/>
  </si>
  <si>
    <t>(Pa)</t>
    <phoneticPr fontId="1"/>
  </si>
  <si>
    <t>風速</t>
    <rPh sb="0" eb="2">
      <t>フウソク</t>
    </rPh>
    <phoneticPr fontId="1"/>
  </si>
  <si>
    <t>圧力損失(Pa)</t>
    <rPh sb="0" eb="4">
      <t>アツリョクソンシツ</t>
    </rPh>
    <phoneticPr fontId="1"/>
  </si>
  <si>
    <t>圧損</t>
    <rPh sb="0" eb="1">
      <t>アツ</t>
    </rPh>
    <rPh sb="1" eb="2">
      <t>ソン</t>
    </rPh>
    <phoneticPr fontId="1"/>
  </si>
  <si>
    <t>風量（1枚）</t>
    <rPh sb="0" eb="2">
      <t>フウリョウ</t>
    </rPh>
    <rPh sb="4" eb="5">
      <t>マイ</t>
    </rPh>
    <phoneticPr fontId="1"/>
  </si>
  <si>
    <t>フィルター開口面積・開口率</t>
    <rPh sb="5" eb="7">
      <t>カイコウ</t>
    </rPh>
    <rPh sb="7" eb="9">
      <t>メンセキ</t>
    </rPh>
    <rPh sb="10" eb="12">
      <t>カイコウ</t>
    </rPh>
    <rPh sb="12" eb="13">
      <t>リツ</t>
    </rPh>
    <phoneticPr fontId="1"/>
  </si>
  <si>
    <t>フィルター選定圧力損失レンジ</t>
    <rPh sb="5" eb="7">
      <t>センテイ</t>
    </rPh>
    <rPh sb="7" eb="11">
      <t>アツリョクソンシツ</t>
    </rPh>
    <phoneticPr fontId="1"/>
  </si>
  <si>
    <r>
      <t>断面積(m</t>
    </r>
    <r>
      <rPr>
        <vertAlign val="superscript"/>
        <sz val="11"/>
        <rFont val="ＭＳ Ｐゴシック"/>
        <family val="3"/>
        <charset val="128"/>
      </rPr>
      <t>2</t>
    </r>
    <r>
      <rPr>
        <sz val="11"/>
        <rFont val="ＭＳ Ｐゴシック"/>
        <family val="3"/>
        <charset val="128"/>
      </rPr>
      <t>)</t>
    </r>
    <rPh sb="0" eb="3">
      <t>ダンメンセキ</t>
    </rPh>
    <phoneticPr fontId="1"/>
  </si>
  <si>
    <r>
      <t>有効面積(m</t>
    </r>
    <r>
      <rPr>
        <vertAlign val="superscript"/>
        <sz val="11"/>
        <rFont val="ＭＳ Ｐゴシック"/>
        <family val="3"/>
        <charset val="128"/>
      </rPr>
      <t>2</t>
    </r>
    <r>
      <rPr>
        <sz val="11"/>
        <rFont val="ＭＳ Ｐゴシック"/>
        <family val="3"/>
        <charset val="128"/>
      </rPr>
      <t>)</t>
    </r>
    <rPh sb="0" eb="2">
      <t>ユウコウ</t>
    </rPh>
    <rPh sb="2" eb="4">
      <t>メンセキ</t>
    </rPh>
    <phoneticPr fontId="1"/>
  </si>
  <si>
    <t>有効面積</t>
    <rPh sb="0" eb="2">
      <t>ユウコウ</t>
    </rPh>
    <rPh sb="2" eb="4">
      <t>メンセキ</t>
    </rPh>
    <phoneticPr fontId="1"/>
  </si>
  <si>
    <t>圧損係数</t>
    <rPh sb="0" eb="1">
      <t>アツ</t>
    </rPh>
    <rPh sb="1" eb="2">
      <t>ソン</t>
    </rPh>
    <rPh sb="2" eb="4">
      <t>ケイスウ</t>
    </rPh>
    <phoneticPr fontId="1"/>
  </si>
  <si>
    <t>No</t>
    <phoneticPr fontId="1"/>
  </si>
  <si>
    <t>基本データ</t>
    <rPh sb="0" eb="2">
      <t>キホン</t>
    </rPh>
    <phoneticPr fontId="1"/>
  </si>
  <si>
    <t>F-525</t>
  </si>
  <si>
    <t>F-530</t>
  </si>
  <si>
    <t>F-540</t>
  </si>
  <si>
    <t>F-550</t>
  </si>
  <si>
    <t>型式</t>
    <phoneticPr fontId="1"/>
  </si>
  <si>
    <t>枚数</t>
    <phoneticPr fontId="1"/>
  </si>
  <si>
    <r>
      <t>(m</t>
    </r>
    <r>
      <rPr>
        <vertAlign val="superscript"/>
        <sz val="9"/>
        <rFont val="ＭＳ Ｐゴシック"/>
        <family val="3"/>
        <charset val="128"/>
      </rPr>
      <t>3</t>
    </r>
    <r>
      <rPr>
        <sz val="9"/>
        <rFont val="ＭＳ Ｐゴシック"/>
        <family val="3"/>
        <charset val="128"/>
      </rPr>
      <t>/min)</t>
    </r>
    <phoneticPr fontId="1"/>
  </si>
  <si>
    <r>
      <t>(m</t>
    </r>
    <r>
      <rPr>
        <vertAlign val="superscript"/>
        <sz val="9"/>
        <rFont val="ＭＳ Ｐゴシック"/>
        <family val="3"/>
        <charset val="128"/>
      </rPr>
      <t>2</t>
    </r>
    <r>
      <rPr>
        <sz val="9"/>
        <rFont val="ＭＳ Ｐゴシック"/>
        <family val="3"/>
        <charset val="128"/>
      </rPr>
      <t>)</t>
    </r>
    <phoneticPr fontId="1"/>
  </si>
  <si>
    <t>(m/s)</t>
    <phoneticPr fontId="1"/>
  </si>
  <si>
    <t>(Pa)</t>
    <phoneticPr fontId="1"/>
  </si>
  <si>
    <t>F1-330W</t>
    <phoneticPr fontId="1"/>
  </si>
  <si>
    <t>F-330</t>
    <phoneticPr fontId="1"/>
  </si>
  <si>
    <t>F1-525W</t>
    <phoneticPr fontId="1"/>
  </si>
  <si>
    <t>F-525</t>
    <phoneticPr fontId="1"/>
  </si>
  <si>
    <t>F1-530W</t>
    <phoneticPr fontId="1"/>
  </si>
  <si>
    <t>F-530</t>
    <phoneticPr fontId="1"/>
  </si>
  <si>
    <t>F1-540W</t>
    <phoneticPr fontId="1"/>
  </si>
  <si>
    <t>F-540</t>
    <phoneticPr fontId="1"/>
  </si>
  <si>
    <t>F1-550W</t>
    <phoneticPr fontId="1"/>
  </si>
  <si>
    <t>F-550</t>
    <phoneticPr fontId="1"/>
  </si>
  <si>
    <t>F2-525W</t>
    <phoneticPr fontId="1"/>
  </si>
  <si>
    <t>F2-530W</t>
    <phoneticPr fontId="1"/>
  </si>
  <si>
    <t>F2-540W</t>
    <phoneticPr fontId="1"/>
  </si>
  <si>
    <t>F2-550W</t>
    <phoneticPr fontId="1"/>
  </si>
  <si>
    <t>F3-525W</t>
    <phoneticPr fontId="1"/>
  </si>
  <si>
    <t>F3-530W</t>
    <phoneticPr fontId="1"/>
  </si>
  <si>
    <t>F3-540W</t>
    <phoneticPr fontId="1"/>
  </si>
  <si>
    <t>F3-550W</t>
    <phoneticPr fontId="1"/>
  </si>
  <si>
    <t>S型</t>
    <phoneticPr fontId="1"/>
  </si>
  <si>
    <t>(1)従来型(F型)</t>
    <phoneticPr fontId="1"/>
  </si>
  <si>
    <t>F1-525S</t>
    <phoneticPr fontId="1"/>
  </si>
  <si>
    <t>F1-530S</t>
    <phoneticPr fontId="1"/>
  </si>
  <si>
    <t>F1-540S</t>
    <phoneticPr fontId="1"/>
  </si>
  <si>
    <t>F1-550S</t>
    <phoneticPr fontId="1"/>
  </si>
  <si>
    <t>F2-525S</t>
    <phoneticPr fontId="1"/>
  </si>
  <si>
    <t>F2-530S</t>
    <phoneticPr fontId="1"/>
  </si>
  <si>
    <t>F2-540S</t>
    <phoneticPr fontId="1"/>
  </si>
  <si>
    <t>F2-550S</t>
    <phoneticPr fontId="1"/>
  </si>
  <si>
    <t>F3-525S</t>
    <phoneticPr fontId="1"/>
  </si>
  <si>
    <t>F3-530S</t>
    <phoneticPr fontId="1"/>
  </si>
  <si>
    <t>F3-540S</t>
    <phoneticPr fontId="1"/>
  </si>
  <si>
    <t>F3-550S</t>
    <phoneticPr fontId="1"/>
  </si>
  <si>
    <t>W</t>
    <phoneticPr fontId="1"/>
  </si>
  <si>
    <t>S</t>
    <phoneticPr fontId="1"/>
  </si>
  <si>
    <t>選定型式</t>
    <rPh sb="0" eb="2">
      <t>センテイ</t>
    </rPh>
    <rPh sb="2" eb="4">
      <t>カタシキ</t>
    </rPh>
    <phoneticPr fontId="1"/>
  </si>
  <si>
    <t>タイプ</t>
    <phoneticPr fontId="1"/>
  </si>
  <si>
    <r>
      <t>Q(m</t>
    </r>
    <r>
      <rPr>
        <vertAlign val="superscript"/>
        <sz val="11"/>
        <rFont val="ＭＳ Ｐゴシック"/>
        <family val="3"/>
        <charset val="128"/>
      </rPr>
      <t>3</t>
    </r>
    <r>
      <rPr>
        <sz val="11"/>
        <rFont val="ＭＳ Ｐゴシック"/>
        <family val="3"/>
        <charset val="128"/>
      </rPr>
      <t>/min)</t>
    </r>
    <phoneticPr fontId="1"/>
  </si>
  <si>
    <t>FSVH1-550S</t>
  </si>
  <si>
    <t>FSV-550</t>
  </si>
  <si>
    <t>FSVH2-525S</t>
  </si>
  <si>
    <t>FSV-525</t>
  </si>
  <si>
    <t>FSVH2-530S</t>
  </si>
  <si>
    <t>FSV-530</t>
  </si>
  <si>
    <t>FSVH2-540S</t>
  </si>
  <si>
    <t>FSV-540</t>
  </si>
  <si>
    <t>FSVH2-550S</t>
  </si>
  <si>
    <t>FSVH3-525S</t>
  </si>
  <si>
    <t>FSVH3-530S</t>
  </si>
  <si>
    <t>FSVH3-540S</t>
  </si>
  <si>
    <t>FSVH3-550S</t>
  </si>
  <si>
    <t>FSVL型</t>
    <rPh sb="4" eb="5">
      <t>カタ</t>
    </rPh>
    <phoneticPr fontId="1"/>
  </si>
  <si>
    <t>FSVH型</t>
    <rPh sb="4" eb="5">
      <t>カタ</t>
    </rPh>
    <phoneticPr fontId="1"/>
  </si>
  <si>
    <t>FSV-330</t>
  </si>
  <si>
    <t>FSVL1-330W</t>
  </si>
  <si>
    <t>FSVL1-525W</t>
  </si>
  <si>
    <t>FSVL1-530W</t>
  </si>
  <si>
    <t>FSVL1-540W</t>
  </si>
  <si>
    <t>FSVL1-550W</t>
  </si>
  <si>
    <t>FSVL2-525W</t>
  </si>
  <si>
    <t>FSVL2-530W</t>
  </si>
  <si>
    <t>FSVL2-540W</t>
  </si>
  <si>
    <t>FSVL2-550W</t>
  </si>
  <si>
    <t>FSVL3-525W</t>
  </si>
  <si>
    <t>FSVL3-530W</t>
  </si>
  <si>
    <t>FSVL3-540W</t>
  </si>
  <si>
    <t>FSVL3-550W</t>
  </si>
  <si>
    <t>FSVH1-330W</t>
  </si>
  <si>
    <t>FSVH1-525W</t>
  </si>
  <si>
    <t>FSVH1-530W</t>
  </si>
  <si>
    <t>FSVH1-540W</t>
  </si>
  <si>
    <t>FSVH1-550W</t>
  </si>
  <si>
    <t>FSVH2-525W</t>
  </si>
  <si>
    <t>FSVH2-530W</t>
  </si>
  <si>
    <t>FSVH2-540W</t>
  </si>
  <si>
    <t>FSVH2-550W</t>
  </si>
  <si>
    <t>FSVH3-525W</t>
  </si>
  <si>
    <t>FSVH3-530W</t>
  </si>
  <si>
    <t>FSVH3-540W</t>
  </si>
  <si>
    <t>FSVH3-550W</t>
  </si>
  <si>
    <t>FSVL1-525S</t>
  </si>
  <si>
    <t>FSVL1-530S</t>
  </si>
  <si>
    <t>FSVL1-540S</t>
  </si>
  <si>
    <t>FSVL1-550S</t>
  </si>
  <si>
    <t>FSVL2-525S</t>
  </si>
  <si>
    <t>FSVL2-530S</t>
  </si>
  <si>
    <t>FSVL2-540S</t>
  </si>
  <si>
    <t>FSVL2-550S</t>
  </si>
  <si>
    <t>FSVL3-525S</t>
  </si>
  <si>
    <t>FSVL3-530S</t>
  </si>
  <si>
    <t>FSVL3-540S</t>
  </si>
  <si>
    <t>FSVL3-550S</t>
  </si>
  <si>
    <t>FSVH1-525S</t>
  </si>
  <si>
    <t>FSVH1-530S</t>
  </si>
  <si>
    <t>FSVH1-540S</t>
  </si>
  <si>
    <t>(2)V型低圧損仕様(FSVL型)</t>
  </si>
  <si>
    <t>(2)V型低圧損仕様(FSVL型)</t>
    <rPh sb="4" eb="5">
      <t>カタ</t>
    </rPh>
    <rPh sb="5" eb="8">
      <t>テイアツソン</t>
    </rPh>
    <rPh sb="8" eb="10">
      <t>シヨウ</t>
    </rPh>
    <rPh sb="15" eb="16">
      <t>カタ</t>
    </rPh>
    <phoneticPr fontId="1"/>
  </si>
  <si>
    <t>(3)V型高風量仕様(FSVH型)</t>
  </si>
  <si>
    <t>(3)V型高風量仕様(FSVH型)</t>
    <rPh sb="4" eb="5">
      <t>カタ</t>
    </rPh>
    <rPh sb="5" eb="8">
      <t>コウフウリョウ</t>
    </rPh>
    <rPh sb="8" eb="10">
      <t>シヨウ</t>
    </rPh>
    <rPh sb="15" eb="16">
      <t>カタ</t>
    </rPh>
    <phoneticPr fontId="1"/>
  </si>
  <si>
    <t>日付</t>
    <rPh sb="0" eb="2">
      <t>ヒヅケ</t>
    </rPh>
    <phoneticPr fontId="1"/>
  </si>
  <si>
    <t>担当</t>
    <rPh sb="0" eb="2">
      <t>タントウ</t>
    </rPh>
    <phoneticPr fontId="1"/>
  </si>
  <si>
    <t>記事</t>
    <rPh sb="0" eb="2">
      <t>キジ</t>
    </rPh>
    <phoneticPr fontId="1"/>
  </si>
  <si>
    <t>佐藤太</t>
    <rPh sb="0" eb="2">
      <t>サトウ</t>
    </rPh>
    <rPh sb="2" eb="3">
      <t>タ</t>
    </rPh>
    <phoneticPr fontId="1"/>
  </si>
  <si>
    <t>FSVL、FSVHの価格を改定</t>
    <rPh sb="10" eb="12">
      <t>カカク</t>
    </rPh>
    <rPh sb="13" eb="15">
      <t>カイテイ</t>
    </rPh>
    <phoneticPr fontId="1"/>
  </si>
  <si>
    <t>厨房用グリースフィルター</t>
    <rPh sb="0" eb="2">
      <t>チュウボウ</t>
    </rPh>
    <rPh sb="2" eb="3">
      <t>ヨウ</t>
    </rPh>
    <phoneticPr fontId="1"/>
  </si>
  <si>
    <t>ファイヤーガード</t>
    <phoneticPr fontId="1"/>
  </si>
  <si>
    <t>開口</t>
    <rPh sb="0" eb="2">
      <t>カイコウ</t>
    </rPh>
    <phoneticPr fontId="1"/>
  </si>
  <si>
    <t>FGS-2020</t>
    <phoneticPr fontId="1"/>
  </si>
  <si>
    <t>FGS-3020</t>
    <phoneticPr fontId="1"/>
  </si>
  <si>
    <t>FGS-3025</t>
    <phoneticPr fontId="1"/>
  </si>
  <si>
    <t>FGS-3030</t>
    <phoneticPr fontId="1"/>
  </si>
  <si>
    <t>FGS-4025</t>
    <phoneticPr fontId="1"/>
  </si>
  <si>
    <t>FGS-5020</t>
    <phoneticPr fontId="1"/>
  </si>
  <si>
    <t>FGS-5025</t>
    <phoneticPr fontId="1"/>
  </si>
  <si>
    <t>FGS-5030</t>
    <phoneticPr fontId="1"/>
  </si>
  <si>
    <t>FGS-5035</t>
    <phoneticPr fontId="1"/>
  </si>
  <si>
    <t>FGS-7020</t>
    <phoneticPr fontId="1"/>
  </si>
  <si>
    <t>FGS-6025</t>
    <phoneticPr fontId="1"/>
  </si>
  <si>
    <t>FGS-6035</t>
    <phoneticPr fontId="1"/>
  </si>
  <si>
    <t>FGS-6040</t>
    <phoneticPr fontId="1"/>
  </si>
  <si>
    <t>FGS-3020</t>
    <phoneticPr fontId="1"/>
  </si>
  <si>
    <t>FGS-3030</t>
    <phoneticPr fontId="1"/>
  </si>
  <si>
    <t>FGS-6025</t>
    <phoneticPr fontId="1"/>
  </si>
  <si>
    <t>FGS-6040</t>
    <phoneticPr fontId="1"/>
  </si>
  <si>
    <t>FGS-4025</t>
    <phoneticPr fontId="1"/>
  </si>
  <si>
    <t>FGS-4030</t>
    <phoneticPr fontId="1"/>
  </si>
  <si>
    <t>FGS-4035</t>
    <phoneticPr fontId="1"/>
  </si>
  <si>
    <t>FGS-4540</t>
    <phoneticPr fontId="1"/>
  </si>
  <si>
    <t>FGS-7025</t>
    <phoneticPr fontId="1"/>
  </si>
  <si>
    <t>FGS-7030</t>
    <phoneticPr fontId="1"/>
  </si>
  <si>
    <t>FGS-8040</t>
    <phoneticPr fontId="1"/>
  </si>
  <si>
    <t>FGS-8025</t>
    <phoneticPr fontId="1"/>
  </si>
  <si>
    <t>FGS-8030</t>
    <phoneticPr fontId="1"/>
  </si>
  <si>
    <t>FGS-8040</t>
    <phoneticPr fontId="1"/>
  </si>
  <si>
    <t>FGS-2515S</t>
    <phoneticPr fontId="1"/>
  </si>
  <si>
    <t>FGS-3015S</t>
    <phoneticPr fontId="1"/>
  </si>
  <si>
    <t>FGS-3515S</t>
    <phoneticPr fontId="1"/>
  </si>
  <si>
    <t>FGS-3020</t>
    <phoneticPr fontId="1"/>
  </si>
  <si>
    <t>FGS-4015S</t>
    <phoneticPr fontId="1"/>
  </si>
  <si>
    <t>FGS-5015S</t>
    <phoneticPr fontId="1"/>
  </si>
  <si>
    <t>FGS-7015S</t>
    <phoneticPr fontId="1"/>
  </si>
  <si>
    <t>FGS-6015S</t>
    <phoneticPr fontId="1"/>
  </si>
  <si>
    <t>FGS-8015S</t>
    <phoneticPr fontId="1"/>
  </si>
  <si>
    <t>FGS-3015S</t>
    <phoneticPr fontId="1"/>
  </si>
  <si>
    <t>FGS-4015S</t>
    <phoneticPr fontId="1"/>
  </si>
  <si>
    <t>FGS-3520</t>
    <phoneticPr fontId="1"/>
  </si>
  <si>
    <t>FGS-4020</t>
    <phoneticPr fontId="1"/>
  </si>
  <si>
    <t>FGS-7025</t>
    <phoneticPr fontId="1"/>
  </si>
  <si>
    <t>適用ファイヤーガード（参考）を追加</t>
    <rPh sb="15" eb="17">
      <t>ツイカ</t>
    </rPh>
    <phoneticPr fontId="1"/>
  </si>
  <si>
    <r>
      <t>適用ファイヤーガード（参考）</t>
    </r>
    <r>
      <rPr>
        <vertAlign val="superscript"/>
        <sz val="11"/>
        <rFont val="ＭＳ Ｐゴシック"/>
        <family val="3"/>
        <charset val="128"/>
      </rPr>
      <t>　注２）</t>
    </r>
    <rPh sb="0" eb="2">
      <t>テキヨウ</t>
    </rPh>
    <rPh sb="11" eb="13">
      <t>サンコウ</t>
    </rPh>
    <rPh sb="15" eb="16">
      <t>チュウ</t>
    </rPh>
    <phoneticPr fontId="1"/>
  </si>
  <si>
    <t>　 　設置の際は、取付順序にご注意ください。</t>
    <rPh sb="3" eb="5">
      <t>セッチ</t>
    </rPh>
    <rPh sb="6" eb="7">
      <t>サイ</t>
    </rPh>
    <rPh sb="9" eb="11">
      <t>トリツケ</t>
    </rPh>
    <rPh sb="11" eb="13">
      <t>ジュンジョ</t>
    </rPh>
    <rPh sb="15" eb="17">
      <t>チュウイ</t>
    </rPh>
    <phoneticPr fontId="1"/>
  </si>
  <si>
    <t>　 　一部フィルターとファイヤーガードの向きによっては取り付かない場合がありますのでお問い合わせください。</t>
    <rPh sb="3" eb="5">
      <t>イチブ</t>
    </rPh>
    <rPh sb="20" eb="21">
      <t>ム</t>
    </rPh>
    <rPh sb="27" eb="28">
      <t>ト</t>
    </rPh>
    <rPh sb="29" eb="30">
      <t>ツ</t>
    </rPh>
    <rPh sb="33" eb="35">
      <t>バアイ</t>
    </rPh>
    <rPh sb="43" eb="44">
      <t>ト</t>
    </rPh>
    <rPh sb="45" eb="46">
      <t>ア</t>
    </rPh>
    <phoneticPr fontId="1"/>
  </si>
  <si>
    <t>定価に関する注記を追加</t>
    <rPh sb="0" eb="2">
      <t>テイカ</t>
    </rPh>
    <rPh sb="3" eb="4">
      <t>カン</t>
    </rPh>
    <rPh sb="6" eb="8">
      <t>チュウキ</t>
    </rPh>
    <rPh sb="9" eb="11">
      <t>ツイカ</t>
    </rPh>
    <phoneticPr fontId="1"/>
  </si>
  <si>
    <t>FGS-8020</t>
    <phoneticPr fontId="1"/>
  </si>
  <si>
    <t>ファイヤーガードの定価を追加</t>
    <rPh sb="9" eb="11">
      <t>テイカ</t>
    </rPh>
    <rPh sb="12" eb="14">
      <t>ツイカ</t>
    </rPh>
    <phoneticPr fontId="1"/>
  </si>
  <si>
    <r>
      <t>処理風量 Q(m</t>
    </r>
    <r>
      <rPr>
        <vertAlign val="superscript"/>
        <sz val="11"/>
        <rFont val="ＭＳ Ｐゴシック"/>
        <family val="3"/>
        <charset val="128"/>
      </rPr>
      <t>3</t>
    </r>
    <r>
      <rPr>
        <sz val="11"/>
        <rFont val="ＭＳ Ｐゴシック"/>
        <family val="3"/>
        <charset val="128"/>
      </rPr>
      <t>/h)</t>
    </r>
    <rPh sb="0" eb="2">
      <t>ショリ</t>
    </rPh>
    <rPh sb="2" eb="4">
      <t>フウリョウ</t>
    </rPh>
    <phoneticPr fontId="1"/>
  </si>
  <si>
    <t>　←数値を入力してください。</t>
    <rPh sb="2" eb="4">
      <t>スウチ</t>
    </rPh>
    <rPh sb="5" eb="7">
      <t>ニュウリョク</t>
    </rPh>
    <phoneticPr fontId="1"/>
  </si>
  <si>
    <t>　←プルダウンで選択してください。</t>
    <rPh sb="8" eb="10">
      <t>センタク</t>
    </rPh>
    <phoneticPr fontId="1"/>
  </si>
  <si>
    <r>
      <rPr>
        <vertAlign val="superscript"/>
        <sz val="9"/>
        <rFont val="ＭＳ Ｐゴシック"/>
        <family val="3"/>
        <charset val="128"/>
      </rPr>
      <t>注１）</t>
    </r>
    <r>
      <rPr>
        <sz val="9"/>
        <rFont val="ＭＳ Ｐゴシック"/>
        <family val="3"/>
        <charset val="128"/>
      </rPr>
      <t>定価は、2019.5.22現在のものです。価格改定が行われる場合がございますので、最寄の支店・営業所へご確認ください。</t>
    </r>
    <rPh sb="0" eb="1">
      <t>チュウ</t>
    </rPh>
    <rPh sb="3" eb="5">
      <t>テイカ</t>
    </rPh>
    <rPh sb="16" eb="18">
      <t>ゲンザイ</t>
    </rPh>
    <rPh sb="24" eb="26">
      <t>カカク</t>
    </rPh>
    <rPh sb="26" eb="28">
      <t>カイテイ</t>
    </rPh>
    <rPh sb="29" eb="30">
      <t>オコナ</t>
    </rPh>
    <rPh sb="33" eb="35">
      <t>バアイ</t>
    </rPh>
    <rPh sb="44" eb="46">
      <t>モヨリ</t>
    </rPh>
    <rPh sb="47" eb="49">
      <t>シテン</t>
    </rPh>
    <rPh sb="50" eb="53">
      <t>エイギョウショ</t>
    </rPh>
    <rPh sb="55" eb="57">
      <t>カクニン</t>
    </rPh>
    <phoneticPr fontId="1"/>
  </si>
  <si>
    <r>
      <rPr>
        <vertAlign val="superscript"/>
        <sz val="9"/>
        <rFont val="ＭＳ Ｐゴシック"/>
        <family val="3"/>
        <charset val="128"/>
      </rPr>
      <t>注２）</t>
    </r>
    <r>
      <rPr>
        <sz val="9"/>
        <rFont val="ＭＳ Ｐゴシック"/>
        <family val="3"/>
        <charset val="128"/>
      </rPr>
      <t>適用ファイヤーガードにはグリースフィルターの開口寸法を超える機種があります。</t>
    </r>
    <rPh sb="0" eb="1">
      <t>チュウ</t>
    </rPh>
    <rPh sb="3" eb="5">
      <t>テキヨウ</t>
    </rPh>
    <rPh sb="25" eb="27">
      <t>カイコウ</t>
    </rPh>
    <rPh sb="27" eb="29">
      <t>スンポウ</t>
    </rPh>
    <rPh sb="30" eb="31">
      <t>コ</t>
    </rPh>
    <rPh sb="33" eb="35">
      <t>キシュ</t>
    </rPh>
    <phoneticPr fontId="1"/>
  </si>
  <si>
    <t>W型(両面型)・S型(片面型)選択</t>
    <rPh sb="1" eb="2">
      <t>カタ</t>
    </rPh>
    <rPh sb="3" eb="5">
      <t>リョウメン</t>
    </rPh>
    <rPh sb="5" eb="6">
      <t>カタ</t>
    </rPh>
    <rPh sb="9" eb="10">
      <t>カタ</t>
    </rPh>
    <rPh sb="11" eb="13">
      <t>カタメン</t>
    </rPh>
    <rPh sb="13" eb="14">
      <t>カタ</t>
    </rPh>
    <rPh sb="15" eb="17">
      <t>センタク</t>
    </rPh>
    <phoneticPr fontId="1"/>
  </si>
  <si>
    <t>W型(両面型)</t>
    <rPh sb="1" eb="2">
      <t>ガタ</t>
    </rPh>
    <rPh sb="3" eb="5">
      <t>リョウメン</t>
    </rPh>
    <rPh sb="5" eb="6">
      <t>カタ</t>
    </rPh>
    <phoneticPr fontId="1"/>
  </si>
  <si>
    <t>S型(片面型)</t>
    <rPh sb="1" eb="2">
      <t>ガタ</t>
    </rPh>
    <rPh sb="3" eb="5">
      <t>カタメン</t>
    </rPh>
    <rPh sb="5" eb="6">
      <t>カタ</t>
    </rPh>
    <phoneticPr fontId="1"/>
  </si>
  <si>
    <t>グリースフィルター選定書</t>
    <rPh sb="9" eb="11">
      <t>センテイ</t>
    </rPh>
    <rPh sb="11" eb="12">
      <t>ショ</t>
    </rPh>
    <phoneticPr fontId="1"/>
  </si>
  <si>
    <r>
      <t>定価(円)</t>
    </r>
    <r>
      <rPr>
        <vertAlign val="superscript"/>
        <sz val="11"/>
        <rFont val="ＭＳ Ｐゴシック"/>
        <family val="3"/>
        <charset val="128"/>
      </rPr>
      <t xml:space="preserve"> 注１）</t>
    </r>
    <rPh sb="0" eb="2">
      <t>テイカ</t>
    </rPh>
    <rPh sb="3" eb="4">
      <t>エン</t>
    </rPh>
    <phoneticPr fontId="1"/>
  </si>
  <si>
    <t>GF面風速(m/s)</t>
    <rPh sb="2" eb="3">
      <t>メン</t>
    </rPh>
    <rPh sb="3" eb="5">
      <t>フウソク</t>
    </rPh>
    <phoneticPr fontId="1"/>
  </si>
  <si>
    <t>接続ダクト寸法(mm)</t>
    <rPh sb="0" eb="2">
      <t>セツゾク</t>
    </rPh>
    <rPh sb="5" eb="7">
      <t>スンポウ</t>
    </rPh>
    <phoneticPr fontId="1"/>
  </si>
  <si>
    <t>https://catalog.horkos.co.jp/WebCatalog/user.php#anchor_6b9a23133a5e1c0ce96855a52c70e9b6a89ab89b</t>
    <phoneticPr fontId="1"/>
  </si>
  <si>
    <t>FSVHシリーズ／高風量Vフィルター</t>
    <phoneticPr fontId="1"/>
  </si>
  <si>
    <t xml:space="preserve">FSVLシリーズ／低圧損Vフィルター </t>
    <phoneticPr fontId="1"/>
  </si>
  <si>
    <t xml:space="preserve">Fシリーズ／F型グリーサー </t>
    <phoneticPr fontId="1"/>
  </si>
  <si>
    <t xml:space="preserve">FGS／厨房用防火シャッター </t>
    <phoneticPr fontId="1"/>
  </si>
  <si>
    <t xml:space="preserve">  FSVL型-Gタイプ／有圧換気専用Vフィルター  </t>
    <phoneticPr fontId="1"/>
  </si>
  <si>
    <t xml:space="preserve">F型-Gタイプ／有圧換気専用グリーサー </t>
    <phoneticPr fontId="1"/>
  </si>
  <si>
    <t>各機種の図面・CADに移動します。CADのご利用にはログインが必要です。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</si>
</sst>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42" formatCode="_ &quot;¥&quot;* #,##0_ ;_ &quot;¥&quot;* \-#,##0_ ;_ &quot;¥&quot;* &quot;-&quot;_ ;_ @_ "/>
    <numFmt numFmtId="176" formatCode="0.00_ "/>
    <numFmt numFmtId="177" formatCode="0.0_ "/>
    <numFmt numFmtId="178" formatCode="0_ "/>
    <numFmt numFmtId="179" formatCode="#,##0.00_ "/>
  </numFmts>
  <fonts count="13" x14ac:knownFonts="1">
    <font>
      <sz val="11"/>
      <name val="ＭＳ Ｐゴシック"/>
      <family val="3"/>
      <charset val="128"/>
    </font>
    <font>
      <sz val="6"/>
      <name val="ＭＳ Ｐゴシック"/>
      <family val="3"/>
      <charset val="128"/>
    </font>
    <font>
      <b/>
      <sz val="14"/>
      <name val="ＭＳ Ｐゴシック"/>
      <family val="3"/>
      <charset val="128"/>
    </font>
    <font>
      <vertAlign val="superscript"/>
      <sz val="11"/>
      <name val="ＭＳ Ｐゴシック"/>
      <family val="3"/>
      <charset val="128"/>
    </font>
    <font>
      <b/>
      <sz val="12"/>
      <name val="ＭＳ Ｐゴシック"/>
      <family val="3"/>
      <charset val="128"/>
    </font>
    <font>
      <sz val="9"/>
      <name val="ＭＳ Ｐゴシック"/>
      <family val="3"/>
      <charset val="128"/>
    </font>
    <font>
      <vertAlign val="superscript"/>
      <sz val="9"/>
      <name val="ＭＳ Ｐゴシック"/>
      <family val="3"/>
      <charset val="128"/>
    </font>
    <font>
      <u/>
      <sz val="11"/>
      <color indexed="12"/>
      <name val="ＭＳ Ｐゴシック"/>
      <family val="3"/>
      <charset val="128"/>
    </font>
    <font>
      <sz val="11"/>
      <name val="ＭＳ Ｐゴシック"/>
      <family val="3"/>
      <charset val="128"/>
    </font>
    <font>
      <sz val="11"/>
      <color indexed="10"/>
      <name val="ＭＳ Ｐゴシック"/>
      <family val="3"/>
      <charset val="128"/>
    </font>
    <font>
      <sz val="10"/>
      <name val="ＭＳ Ｐゴシック"/>
      <family val="3"/>
      <charset val="128"/>
    </font>
    <font>
      <sz val="9"/>
      <color rgb="FFFF0000"/>
      <name val="ＭＳ Ｐゴシック"/>
      <family val="3"/>
      <charset val="128"/>
    </font>
    <font>
      <u/>
      <sz val="10"/>
      <color indexed="12"/>
      <name val="ＭＳ Ｐゴシック"/>
      <family val="3"/>
      <charset val="128"/>
    </font>
  </fonts>
  <fills count="11">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2"/>
        <bgColor indexed="64"/>
      </patternFill>
    </fill>
    <fill>
      <patternFill patternType="solid">
        <fgColor indexed="26"/>
        <bgColor indexed="64"/>
      </patternFill>
    </fill>
    <fill>
      <patternFill patternType="solid">
        <fgColor indexed="31"/>
        <bgColor indexed="64"/>
      </patternFill>
    </fill>
    <fill>
      <patternFill patternType="solid">
        <fgColor indexed="49"/>
        <bgColor indexed="64"/>
      </patternFill>
    </fill>
    <fill>
      <patternFill patternType="solid">
        <fgColor indexed="40"/>
        <bgColor indexed="64"/>
      </patternFill>
    </fill>
    <fill>
      <patternFill patternType="solid">
        <fgColor theme="0"/>
        <bgColor indexed="64"/>
      </patternFill>
    </fill>
    <fill>
      <patternFill patternType="solid">
        <fgColor rgb="FFFFCC66"/>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148">
    <xf numFmtId="0" fontId="0" fillId="0" borderId="0" xfId="0"/>
    <xf numFmtId="0" fontId="0" fillId="0" borderId="0" xfId="0" applyAlignment="1">
      <alignment horizontal="right" vertical="center"/>
    </xf>
    <xf numFmtId="0" fontId="0" fillId="0" borderId="0" xfId="0" applyAlignment="1">
      <alignment horizontal="left" vertical="center"/>
    </xf>
    <xf numFmtId="0" fontId="0" fillId="0" borderId="1" xfId="0" applyBorder="1" applyAlignment="1">
      <alignment horizontal="center" vertical="center" shrinkToFit="1"/>
    </xf>
    <xf numFmtId="0" fontId="0" fillId="0" borderId="1" xfId="0" applyNumberFormat="1" applyFill="1" applyBorder="1" applyAlignment="1">
      <alignment horizontal="center" vertical="center"/>
    </xf>
    <xf numFmtId="0" fontId="4" fillId="0" borderId="0" xfId="0" applyFont="1" applyAlignment="1">
      <alignment horizontal="left" vertical="center"/>
    </xf>
    <xf numFmtId="0" fontId="0" fillId="2" borderId="1" xfId="0" applyNumberFormat="1" applyFill="1" applyBorder="1" applyAlignment="1">
      <alignment horizontal="center" vertical="center" shrinkToFit="1"/>
    </xf>
    <xf numFmtId="0" fontId="0" fillId="0" borderId="1" xfId="0" applyBorder="1" applyAlignment="1">
      <alignment horizontal="center" vertical="center"/>
    </xf>
    <xf numFmtId="176" fontId="0" fillId="0" borderId="1" xfId="0" applyNumberFormat="1" applyFill="1" applyBorder="1" applyAlignment="1">
      <alignment horizontal="center" vertical="center"/>
    </xf>
    <xf numFmtId="0" fontId="0" fillId="0" borderId="1" xfId="0" applyNumberFormat="1" applyFill="1" applyBorder="1" applyAlignment="1">
      <alignment horizontal="center" vertical="center" shrinkToFit="1"/>
    </xf>
    <xf numFmtId="0" fontId="0" fillId="0" borderId="2" xfId="0" applyNumberFormat="1" applyFill="1" applyBorder="1" applyAlignment="1">
      <alignment horizontal="center" vertical="center" shrinkToFit="1"/>
    </xf>
    <xf numFmtId="0" fontId="0" fillId="0" borderId="3" xfId="0" applyNumberFormat="1" applyFill="1" applyBorder="1" applyAlignment="1">
      <alignment horizontal="center" vertical="center" shrinkToFit="1"/>
    </xf>
    <xf numFmtId="5" fontId="0" fillId="3" borderId="1" xfId="0" applyNumberFormat="1" applyFill="1" applyBorder="1" applyAlignment="1">
      <alignment horizontal="right" vertical="center" shrinkToFit="1"/>
    </xf>
    <xf numFmtId="5" fontId="0" fillId="4" borderId="1" xfId="0" applyNumberFormat="1" applyFill="1" applyBorder="1" applyAlignment="1">
      <alignment horizontal="right" vertical="center" shrinkToFit="1"/>
    </xf>
    <xf numFmtId="0" fontId="0" fillId="4" borderId="1" xfId="0" applyFill="1" applyBorder="1" applyAlignment="1">
      <alignment horizontal="center" vertical="center" shrinkToFit="1"/>
    </xf>
    <xf numFmtId="0" fontId="0" fillId="3" borderId="1" xfId="0" applyFill="1" applyBorder="1" applyAlignment="1">
      <alignment horizontal="center" vertical="center" shrinkToFit="1"/>
    </xf>
    <xf numFmtId="176" fontId="0" fillId="4" borderId="1" xfId="0" applyNumberFormat="1" applyFill="1" applyBorder="1" applyAlignment="1">
      <alignment horizontal="center" vertical="center" shrinkToFit="1"/>
    </xf>
    <xf numFmtId="176" fontId="0" fillId="3" borderId="1" xfId="0" applyNumberFormat="1" applyFill="1" applyBorder="1" applyAlignment="1">
      <alignment horizontal="center" vertical="center" shrinkToFit="1"/>
    </xf>
    <xf numFmtId="178" fontId="0" fillId="4" borderId="1" xfId="0" applyNumberFormat="1" applyFill="1" applyBorder="1" applyAlignment="1">
      <alignment horizontal="center" vertical="center" shrinkToFit="1"/>
    </xf>
    <xf numFmtId="178" fontId="0" fillId="3" borderId="1" xfId="0" applyNumberFormat="1" applyFill="1" applyBorder="1" applyAlignment="1">
      <alignment horizontal="center" vertical="center" shrinkToFit="1"/>
    </xf>
    <xf numFmtId="0" fontId="5" fillId="0" borderId="0" xfId="0" applyFont="1"/>
    <xf numFmtId="0" fontId="5" fillId="0" borderId="2" xfId="0" applyNumberFormat="1" applyFont="1" applyFill="1" applyBorder="1" applyAlignment="1">
      <alignment horizontal="center" vertical="center" shrinkToFit="1"/>
    </xf>
    <xf numFmtId="0" fontId="5" fillId="0" borderId="3" xfId="0" applyNumberFormat="1" applyFont="1" applyFill="1" applyBorder="1" applyAlignment="1">
      <alignment horizontal="center" vertical="center" shrinkToFit="1"/>
    </xf>
    <xf numFmtId="0" fontId="5" fillId="3" borderId="1" xfId="0" applyNumberFormat="1" applyFont="1" applyFill="1" applyBorder="1" applyAlignment="1">
      <alignment horizontal="center" vertical="center" shrinkToFit="1"/>
    </xf>
    <xf numFmtId="0" fontId="5" fillId="4" borderId="1" xfId="0" applyNumberFormat="1" applyFont="1" applyFill="1" applyBorder="1" applyAlignment="1">
      <alignment horizontal="center" vertical="center" shrinkToFit="1"/>
    </xf>
    <xf numFmtId="177" fontId="5" fillId="3" borderId="1" xfId="0" applyNumberFormat="1" applyFont="1" applyFill="1" applyBorder="1" applyAlignment="1">
      <alignment horizontal="center" vertical="center" shrinkToFit="1"/>
    </xf>
    <xf numFmtId="179" fontId="5" fillId="3" borderId="1" xfId="0" applyNumberFormat="1" applyFont="1" applyFill="1" applyBorder="1" applyAlignment="1">
      <alignment horizontal="center" vertical="center" shrinkToFit="1"/>
    </xf>
    <xf numFmtId="176" fontId="5" fillId="3" borderId="1" xfId="0" applyNumberFormat="1" applyFont="1" applyFill="1" applyBorder="1" applyAlignment="1">
      <alignment horizontal="center" vertical="center" shrinkToFit="1"/>
    </xf>
    <xf numFmtId="176" fontId="5" fillId="4" borderId="1" xfId="0" applyNumberFormat="1" applyFont="1" applyFill="1" applyBorder="1" applyAlignment="1">
      <alignment horizontal="center" vertical="center" shrinkToFit="1"/>
    </xf>
    <xf numFmtId="179" fontId="5" fillId="4" borderId="1" xfId="0" applyNumberFormat="1" applyFont="1" applyFill="1" applyBorder="1" applyAlignment="1">
      <alignment horizontal="center" vertical="center" shrinkToFit="1"/>
    </xf>
    <xf numFmtId="177" fontId="5" fillId="4" borderId="1" xfId="0" applyNumberFormat="1" applyFont="1" applyFill="1" applyBorder="1" applyAlignment="1">
      <alignment horizontal="center" vertical="center" shrinkToFit="1"/>
    </xf>
    <xf numFmtId="177" fontId="5" fillId="4" borderId="2" xfId="0" applyNumberFormat="1" applyFont="1" applyFill="1" applyBorder="1" applyAlignment="1">
      <alignment horizontal="center" vertical="center" shrinkToFit="1"/>
    </xf>
    <xf numFmtId="179" fontId="5" fillId="4" borderId="2" xfId="0" applyNumberFormat="1" applyFont="1" applyFill="1" applyBorder="1" applyAlignment="1">
      <alignment horizontal="center" vertical="center" shrinkToFit="1"/>
    </xf>
    <xf numFmtId="176" fontId="5" fillId="4" borderId="2" xfId="0" applyNumberFormat="1" applyFont="1" applyFill="1" applyBorder="1" applyAlignment="1">
      <alignment horizontal="center" vertical="center" shrinkToFit="1"/>
    </xf>
    <xf numFmtId="5" fontId="5" fillId="4" borderId="4" xfId="0" applyNumberFormat="1" applyFont="1" applyFill="1" applyBorder="1" applyAlignment="1">
      <alignment horizontal="right" vertical="center" shrinkToFit="1"/>
    </xf>
    <xf numFmtId="5" fontId="5" fillId="3" borderId="4" xfId="0" applyNumberFormat="1" applyFont="1" applyFill="1" applyBorder="1" applyAlignment="1">
      <alignment horizontal="right" vertical="center" shrinkToFit="1"/>
    </xf>
    <xf numFmtId="0" fontId="5" fillId="4" borderId="5" xfId="0" applyNumberFormat="1" applyFont="1" applyFill="1" applyBorder="1" applyAlignment="1">
      <alignment horizontal="center" vertical="center" shrinkToFit="1"/>
    </xf>
    <xf numFmtId="0" fontId="5" fillId="3" borderId="6" xfId="0" applyNumberFormat="1" applyFont="1" applyFill="1" applyBorder="1" applyAlignment="1">
      <alignment horizontal="center" vertical="center" shrinkToFit="1"/>
    </xf>
    <xf numFmtId="5" fontId="5" fillId="3" borderId="7" xfId="0" applyNumberFormat="1" applyFont="1" applyFill="1" applyBorder="1" applyAlignment="1">
      <alignment horizontal="right" vertical="center" shrinkToFit="1"/>
    </xf>
    <xf numFmtId="0" fontId="5" fillId="3" borderId="5" xfId="0" applyNumberFormat="1" applyFont="1" applyFill="1" applyBorder="1" applyAlignment="1">
      <alignment horizontal="center" vertical="center" shrinkToFit="1"/>
    </xf>
    <xf numFmtId="0" fontId="5" fillId="2" borderId="2" xfId="0" applyNumberFormat="1" applyFont="1" applyFill="1" applyBorder="1" applyAlignment="1">
      <alignment horizontal="center" vertical="center" shrinkToFit="1"/>
    </xf>
    <xf numFmtId="0" fontId="5" fillId="4" borderId="6" xfId="0" applyNumberFormat="1" applyFont="1" applyFill="1" applyBorder="1" applyAlignment="1">
      <alignment horizontal="center" vertical="center" shrinkToFit="1"/>
    </xf>
    <xf numFmtId="5" fontId="5" fillId="4" borderId="7" xfId="0" applyNumberFormat="1" applyFont="1" applyFill="1" applyBorder="1" applyAlignment="1">
      <alignment horizontal="right" vertical="center" shrinkToFit="1"/>
    </xf>
    <xf numFmtId="176" fontId="5" fillId="3" borderId="6" xfId="0" applyNumberFormat="1" applyFont="1" applyFill="1" applyBorder="1" applyAlignment="1">
      <alignment horizontal="center" vertical="center" shrinkToFit="1"/>
    </xf>
    <xf numFmtId="179" fontId="5" fillId="3" borderId="6" xfId="0" applyNumberFormat="1" applyFont="1" applyFill="1" applyBorder="1" applyAlignment="1">
      <alignment horizontal="center" vertical="center" shrinkToFit="1"/>
    </xf>
    <xf numFmtId="177" fontId="5" fillId="3" borderId="6" xfId="0" applyNumberFormat="1" applyFont="1" applyFill="1" applyBorder="1" applyAlignment="1">
      <alignment horizontal="center" vertical="center" shrinkToFit="1"/>
    </xf>
    <xf numFmtId="176" fontId="5" fillId="3" borderId="3" xfId="0" applyNumberFormat="1" applyFont="1" applyFill="1" applyBorder="1" applyAlignment="1">
      <alignment horizontal="center" vertical="center" shrinkToFit="1"/>
    </xf>
    <xf numFmtId="179" fontId="5" fillId="3" borderId="3" xfId="0" applyNumberFormat="1" applyFont="1" applyFill="1" applyBorder="1" applyAlignment="1">
      <alignment horizontal="center" vertical="center" shrinkToFit="1"/>
    </xf>
    <xf numFmtId="177" fontId="5" fillId="3" borderId="3" xfId="0" applyNumberFormat="1" applyFont="1" applyFill="1" applyBorder="1" applyAlignment="1">
      <alignment horizontal="center" vertical="center" shrinkToFit="1"/>
    </xf>
    <xf numFmtId="0" fontId="0" fillId="5" borderId="1" xfId="0" applyNumberFormat="1" applyFill="1" applyBorder="1" applyAlignment="1">
      <alignment horizontal="center" vertical="center" shrinkToFit="1"/>
    </xf>
    <xf numFmtId="0" fontId="0" fillId="5" borderId="1" xfId="0" applyFill="1" applyBorder="1" applyAlignment="1">
      <alignment horizontal="center" vertical="center" shrinkToFit="1"/>
    </xf>
    <xf numFmtId="176" fontId="0" fillId="6" borderId="1" xfId="0" applyNumberFormat="1" applyFill="1" applyBorder="1" applyAlignment="1">
      <alignment horizontal="center" vertical="center" shrinkToFit="1"/>
    </xf>
    <xf numFmtId="0" fontId="0" fillId="5" borderId="1" xfId="0" applyFill="1" applyBorder="1" applyAlignment="1">
      <alignment horizontal="right" vertical="center"/>
    </xf>
    <xf numFmtId="176" fontId="0" fillId="0" borderId="1" xfId="0" applyNumberFormat="1" applyFill="1" applyBorder="1" applyAlignment="1">
      <alignment horizontal="right" vertical="center"/>
    </xf>
    <xf numFmtId="5" fontId="11" fillId="4" borderId="4" xfId="0" applyNumberFormat="1" applyFont="1" applyFill="1" applyBorder="1" applyAlignment="1">
      <alignment horizontal="right" vertical="center" shrinkToFit="1"/>
    </xf>
    <xf numFmtId="5" fontId="11" fillId="4" borderId="8" xfId="0" applyNumberFormat="1" applyFont="1" applyFill="1" applyBorder="1" applyAlignment="1">
      <alignment horizontal="right" vertical="center" shrinkToFit="1"/>
    </xf>
    <xf numFmtId="5" fontId="11" fillId="3" borderId="4" xfId="0" applyNumberFormat="1" applyFont="1" applyFill="1" applyBorder="1" applyAlignment="1">
      <alignment horizontal="right" vertical="center" shrinkToFit="1"/>
    </xf>
    <xf numFmtId="5" fontId="11" fillId="3" borderId="8" xfId="0" applyNumberFormat="1" applyFont="1" applyFill="1" applyBorder="1" applyAlignment="1">
      <alignment horizontal="right" vertical="center" shrinkToFit="1"/>
    </xf>
    <xf numFmtId="0" fontId="0" fillId="0" borderId="0" xfId="0" applyAlignment="1">
      <alignment vertical="top"/>
    </xf>
    <xf numFmtId="31" fontId="0" fillId="0" borderId="1" xfId="0" applyNumberFormat="1" applyBorder="1" applyAlignment="1">
      <alignment vertical="top"/>
    </xf>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9" fillId="0" borderId="1" xfId="0" applyFont="1" applyBorder="1" applyAlignment="1">
      <alignment vertical="top"/>
    </xf>
    <xf numFmtId="0" fontId="9" fillId="0" borderId="1" xfId="0" applyFont="1" applyBorder="1" applyAlignment="1">
      <alignment horizontal="left" vertical="top"/>
    </xf>
    <xf numFmtId="31" fontId="8" fillId="0" borderId="1" xfId="0" applyNumberFormat="1" applyFont="1" applyBorder="1" applyAlignment="1">
      <alignment vertical="top"/>
    </xf>
    <xf numFmtId="0" fontId="8" fillId="0" borderId="1" xfId="0" applyFont="1" applyBorder="1" applyAlignment="1">
      <alignment vertical="top" wrapText="1"/>
    </xf>
    <xf numFmtId="0" fontId="8" fillId="0" borderId="1" xfId="0" applyFont="1" applyBorder="1" applyAlignment="1">
      <alignment vertical="top"/>
    </xf>
    <xf numFmtId="31" fontId="0" fillId="0" borderId="0" xfId="0" applyNumberFormat="1" applyAlignment="1">
      <alignment vertical="top"/>
    </xf>
    <xf numFmtId="0" fontId="5" fillId="0" borderId="1" xfId="0" applyNumberFormat="1" applyFont="1" applyFill="1" applyBorder="1" applyAlignment="1">
      <alignment horizontal="center" vertical="center" shrinkToFit="1"/>
    </xf>
    <xf numFmtId="177" fontId="5" fillId="4" borderId="5" xfId="0" applyNumberFormat="1" applyFont="1" applyFill="1" applyBorder="1" applyAlignment="1">
      <alignment horizontal="center" vertical="center" shrinkToFit="1"/>
    </xf>
    <xf numFmtId="177" fontId="5" fillId="4" borderId="1" xfId="0" applyNumberFormat="1" applyFont="1" applyFill="1" applyBorder="1" applyAlignment="1">
      <alignment horizontal="left" vertical="center" indent="1" shrinkToFit="1"/>
    </xf>
    <xf numFmtId="177" fontId="5" fillId="3" borderId="1" xfId="0" applyNumberFormat="1" applyFont="1" applyFill="1" applyBorder="1" applyAlignment="1">
      <alignment horizontal="left" vertical="center" indent="1" shrinkToFit="1"/>
    </xf>
    <xf numFmtId="177" fontId="5" fillId="4" borderId="5" xfId="0" applyNumberFormat="1" applyFont="1" applyFill="1" applyBorder="1" applyAlignment="1">
      <alignment horizontal="left" vertical="center" indent="1" shrinkToFit="1"/>
    </xf>
    <xf numFmtId="177" fontId="5" fillId="3" borderId="3" xfId="0" applyNumberFormat="1" applyFont="1" applyFill="1" applyBorder="1" applyAlignment="1">
      <alignment horizontal="left" vertical="center" indent="1" shrinkToFit="1"/>
    </xf>
    <xf numFmtId="0" fontId="0" fillId="0" borderId="0" xfId="0" applyNumberFormat="1" applyFill="1" applyBorder="1" applyAlignment="1">
      <alignment horizontal="center" vertical="center" shrinkToFit="1"/>
    </xf>
    <xf numFmtId="179" fontId="0" fillId="0" borderId="0" xfId="0" applyNumberFormat="1" applyFill="1" applyBorder="1" applyAlignment="1">
      <alignment horizontal="center" vertical="center" shrinkToFit="1"/>
    </xf>
    <xf numFmtId="176" fontId="5" fillId="3" borderId="5" xfId="0" applyNumberFormat="1" applyFont="1" applyFill="1" applyBorder="1" applyAlignment="1">
      <alignment horizontal="center" vertical="center" shrinkToFit="1"/>
    </xf>
    <xf numFmtId="179" fontId="5" fillId="3" borderId="5" xfId="0" applyNumberFormat="1" applyFont="1" applyFill="1" applyBorder="1" applyAlignment="1">
      <alignment horizontal="center" vertical="center" shrinkToFit="1"/>
    </xf>
    <xf numFmtId="177" fontId="5" fillId="3" borderId="5" xfId="0" applyNumberFormat="1" applyFont="1" applyFill="1" applyBorder="1" applyAlignment="1">
      <alignment horizontal="center" vertical="center" shrinkToFit="1"/>
    </xf>
    <xf numFmtId="177" fontId="5" fillId="3" borderId="5" xfId="0" applyNumberFormat="1" applyFont="1" applyFill="1" applyBorder="1" applyAlignment="1">
      <alignment horizontal="left" vertical="center" indent="1" shrinkToFit="1"/>
    </xf>
    <xf numFmtId="5" fontId="0" fillId="4" borderId="1" xfId="0" applyNumberFormat="1" applyFill="1" applyBorder="1" applyAlignment="1">
      <alignment horizontal="center" vertical="center" shrinkToFit="1"/>
    </xf>
    <xf numFmtId="5" fontId="0" fillId="3" borderId="1" xfId="0" applyNumberFormat="1" applyFill="1" applyBorder="1" applyAlignment="1">
      <alignment horizontal="center" vertical="center" shrinkToFit="1"/>
    </xf>
    <xf numFmtId="5" fontId="0" fillId="4" borderId="1" xfId="0" applyNumberFormat="1" applyFill="1" applyBorder="1" applyAlignment="1">
      <alignment horizontal="left" vertical="center" indent="1" shrinkToFit="1"/>
    </xf>
    <xf numFmtId="5" fontId="0" fillId="3" borderId="1" xfId="0" applyNumberFormat="1" applyFill="1" applyBorder="1" applyAlignment="1">
      <alignment horizontal="left" vertical="center" indent="1" shrinkToFit="1"/>
    </xf>
    <xf numFmtId="0" fontId="0" fillId="4" borderId="1" xfId="0" applyNumberFormat="1" applyFill="1" applyBorder="1" applyAlignment="1">
      <alignment horizontal="left" vertical="center" indent="1" shrinkToFit="1"/>
    </xf>
    <xf numFmtId="0" fontId="0" fillId="3" borderId="1" xfId="0" applyNumberFormat="1" applyFill="1" applyBorder="1" applyAlignment="1">
      <alignment horizontal="left" vertical="center" indent="1" shrinkToFit="1"/>
    </xf>
    <xf numFmtId="42" fontId="5" fillId="4" borderId="1" xfId="0" applyNumberFormat="1" applyFont="1" applyFill="1" applyBorder="1" applyAlignment="1">
      <alignment horizontal="center" vertical="center" shrinkToFit="1"/>
    </xf>
    <xf numFmtId="42" fontId="5" fillId="3" borderId="1" xfId="0" applyNumberFormat="1" applyFont="1" applyFill="1" applyBorder="1" applyAlignment="1">
      <alignment horizontal="center" vertical="center" shrinkToFit="1"/>
    </xf>
    <xf numFmtId="42" fontId="5" fillId="3" borderId="3" xfId="0" applyNumberFormat="1" applyFont="1" applyFill="1" applyBorder="1" applyAlignment="1">
      <alignment horizontal="center" vertical="center" shrinkToFit="1"/>
    </xf>
    <xf numFmtId="42" fontId="5" fillId="4" borderId="5" xfId="0" applyNumberFormat="1" applyFont="1" applyFill="1" applyBorder="1" applyAlignment="1">
      <alignment horizontal="center" vertical="center" shrinkToFit="1"/>
    </xf>
    <xf numFmtId="176" fontId="0" fillId="5" borderId="1" xfId="0" applyNumberFormat="1" applyFill="1" applyBorder="1" applyAlignment="1" applyProtection="1">
      <alignment horizontal="center" vertical="center"/>
      <protection locked="0"/>
    </xf>
    <xf numFmtId="178" fontId="0" fillId="5" borderId="1" xfId="0" applyNumberFormat="1" applyFill="1" applyBorder="1" applyAlignment="1" applyProtection="1">
      <alignment horizontal="center" vertical="center"/>
      <protection locked="0"/>
    </xf>
    <xf numFmtId="0" fontId="0" fillId="9" borderId="0" xfId="0" applyFill="1"/>
    <xf numFmtId="0" fontId="2" fillId="9" borderId="0" xfId="0" applyFont="1" applyFill="1"/>
    <xf numFmtId="0" fontId="10" fillId="9" borderId="0" xfId="0" applyFont="1" applyFill="1"/>
    <xf numFmtId="0" fontId="0" fillId="9" borderId="0" xfId="0" applyFill="1" applyAlignment="1">
      <alignment horizontal="left" vertical="center"/>
    </xf>
    <xf numFmtId="0" fontId="10" fillId="9" borderId="0" xfId="0" applyFont="1" applyFill="1" applyAlignment="1">
      <alignment horizontal="left" vertical="center"/>
    </xf>
    <xf numFmtId="0" fontId="5" fillId="9" borderId="0" xfId="0" applyFont="1" applyFill="1"/>
    <xf numFmtId="0" fontId="0" fillId="9" borderId="0" xfId="0" applyNumberFormat="1" applyFill="1" applyBorder="1" applyAlignment="1">
      <alignment horizontal="center" vertical="center"/>
    </xf>
    <xf numFmtId="0" fontId="7" fillId="9" borderId="0" xfId="1" applyFill="1" applyAlignment="1" applyProtection="1"/>
    <xf numFmtId="0" fontId="0" fillId="9" borderId="27" xfId="0" applyFill="1" applyBorder="1" applyAlignment="1">
      <alignment horizontal="left" vertical="center"/>
    </xf>
    <xf numFmtId="0" fontId="0" fillId="9" borderId="28" xfId="0" applyFill="1" applyBorder="1" applyAlignment="1">
      <alignment horizontal="left" vertical="center"/>
    </xf>
    <xf numFmtId="0" fontId="7" fillId="9" borderId="0" xfId="1" applyFill="1" applyAlignment="1" applyProtection="1">
      <alignment horizontal="center" vertical="center" wrapText="1"/>
      <protection locked="0"/>
    </xf>
    <xf numFmtId="0" fontId="0" fillId="7" borderId="1" xfId="0" applyFill="1" applyBorder="1" applyAlignment="1">
      <alignment horizontal="left" vertical="center" shrinkToFit="1"/>
    </xf>
    <xf numFmtId="0" fontId="0" fillId="8" borderId="1" xfId="0" applyFill="1" applyBorder="1" applyAlignment="1">
      <alignment horizontal="left" vertical="center" shrinkToFit="1"/>
    </xf>
    <xf numFmtId="0" fontId="0" fillId="0" borderId="1" xfId="0" applyBorder="1" applyAlignment="1">
      <alignment horizontal="center" vertical="center"/>
    </xf>
    <xf numFmtId="0" fontId="0" fillId="0" borderId="1" xfId="0" applyBorder="1" applyAlignment="1">
      <alignment horizontal="center" vertical="center" shrinkToFit="1"/>
    </xf>
    <xf numFmtId="0" fontId="5" fillId="0" borderId="9" xfId="0" applyNumberFormat="1" applyFont="1" applyFill="1" applyBorder="1" applyAlignment="1">
      <alignment horizontal="center" vertical="center" shrinkToFit="1"/>
    </xf>
    <xf numFmtId="0" fontId="5" fillId="0" borderId="10" xfId="0" applyNumberFormat="1" applyFont="1" applyFill="1" applyBorder="1" applyAlignment="1">
      <alignment horizontal="center" vertical="center" shrinkToFit="1"/>
    </xf>
    <xf numFmtId="0" fontId="5" fillId="0" borderId="11" xfId="0" applyNumberFormat="1" applyFont="1" applyFill="1" applyBorder="1" applyAlignment="1">
      <alignment horizontal="center" vertical="center" shrinkToFit="1"/>
    </xf>
    <xf numFmtId="0" fontId="0" fillId="0" borderId="2" xfId="0" applyNumberFormat="1" applyFill="1" applyBorder="1" applyAlignment="1">
      <alignment horizontal="center" vertical="center" shrinkToFit="1"/>
    </xf>
    <xf numFmtId="0" fontId="0" fillId="0" borderId="3" xfId="0" applyNumberFormat="1" applyFill="1" applyBorder="1" applyAlignment="1">
      <alignment horizontal="center" vertical="center" shrinkToFit="1"/>
    </xf>
    <xf numFmtId="0" fontId="5" fillId="2" borderId="12" xfId="0" applyNumberFormat="1" applyFont="1" applyFill="1" applyBorder="1" applyAlignment="1">
      <alignment horizontal="center" vertical="center" shrinkToFit="1"/>
    </xf>
    <xf numFmtId="0" fontId="5" fillId="2" borderId="13" xfId="0" applyNumberFormat="1" applyFont="1" applyFill="1" applyBorder="1" applyAlignment="1">
      <alignment horizontal="center" vertical="center" shrinkToFit="1"/>
    </xf>
    <xf numFmtId="0" fontId="5" fillId="2" borderId="14" xfId="0" applyNumberFormat="1" applyFont="1" applyFill="1" applyBorder="1" applyAlignment="1">
      <alignment horizontal="center" vertical="center" shrinkToFit="1"/>
    </xf>
    <xf numFmtId="0" fontId="5" fillId="2" borderId="15" xfId="0" applyNumberFormat="1" applyFont="1" applyFill="1" applyBorder="1" applyAlignment="1">
      <alignment horizontal="center" vertical="center" shrinkToFit="1"/>
    </xf>
    <xf numFmtId="0" fontId="5" fillId="2" borderId="16" xfId="0" applyNumberFormat="1" applyFont="1" applyFill="1" applyBorder="1" applyAlignment="1">
      <alignment horizontal="center" vertical="center" shrinkToFit="1"/>
    </xf>
    <xf numFmtId="0" fontId="5" fillId="2" borderId="17" xfId="0" applyNumberFormat="1" applyFont="1" applyFill="1" applyBorder="1" applyAlignment="1">
      <alignment horizontal="center" vertical="center" shrinkToFit="1"/>
    </xf>
    <xf numFmtId="0" fontId="5" fillId="2" borderId="18" xfId="0" applyNumberFormat="1" applyFont="1" applyFill="1" applyBorder="1" applyAlignment="1">
      <alignment horizontal="center" vertical="center" shrinkToFit="1"/>
    </xf>
    <xf numFmtId="0" fontId="5" fillId="2" borderId="19" xfId="0" applyNumberFormat="1"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5" fillId="2" borderId="20" xfId="0" applyFont="1" applyFill="1" applyBorder="1" applyAlignment="1">
      <alignment horizontal="center" vertical="center" shrinkToFit="1"/>
    </xf>
    <xf numFmtId="0" fontId="5" fillId="8" borderId="15" xfId="0" applyFont="1" applyFill="1" applyBorder="1" applyAlignment="1">
      <alignment horizontal="left" vertical="center" shrinkToFit="1"/>
    </xf>
    <xf numFmtId="0" fontId="5" fillId="8" borderId="11" xfId="0" applyFont="1" applyFill="1" applyBorder="1" applyAlignment="1">
      <alignment horizontal="left" vertical="center" shrinkToFit="1"/>
    </xf>
    <xf numFmtId="0" fontId="5" fillId="7" borderId="1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2" borderId="22" xfId="0" applyNumberFormat="1" applyFont="1" applyFill="1" applyBorder="1" applyAlignment="1">
      <alignment horizontal="center" vertical="center" shrinkToFit="1"/>
    </xf>
    <xf numFmtId="0" fontId="5" fillId="2" borderId="23" xfId="0" applyNumberFormat="1" applyFont="1" applyFill="1" applyBorder="1" applyAlignment="1">
      <alignment horizontal="center" vertical="center" shrinkToFit="1"/>
    </xf>
    <xf numFmtId="0" fontId="5" fillId="7" borderId="15" xfId="0" applyFont="1" applyFill="1" applyBorder="1" applyAlignment="1">
      <alignment horizontal="left" vertical="center" shrinkToFit="1"/>
    </xf>
    <xf numFmtId="0" fontId="5" fillId="8" borderId="24" xfId="0" applyFont="1" applyFill="1" applyBorder="1" applyAlignment="1">
      <alignment horizontal="left" vertical="center" shrinkToFit="1"/>
    </xf>
    <xf numFmtId="0" fontId="5" fillId="8" borderId="25" xfId="0" applyFont="1" applyFill="1" applyBorder="1" applyAlignment="1">
      <alignment horizontal="left" vertical="center" shrinkToFit="1"/>
    </xf>
    <xf numFmtId="0" fontId="5" fillId="8" borderId="26" xfId="0" applyFont="1" applyFill="1" applyBorder="1" applyAlignment="1">
      <alignment horizontal="left" vertical="center" shrinkToFit="1"/>
    </xf>
    <xf numFmtId="0" fontId="0" fillId="9" borderId="0" xfId="0" applyFill="1" applyBorder="1"/>
    <xf numFmtId="0" fontId="0" fillId="9" borderId="0" xfId="0" applyFill="1" applyBorder="1" applyAlignment="1">
      <alignment horizontal="left" vertical="center" shrinkToFit="1"/>
    </xf>
    <xf numFmtId="0" fontId="0" fillId="9" borderId="0" xfId="0" applyFill="1" applyBorder="1" applyAlignment="1">
      <alignment horizontal="center" vertical="center" shrinkToFit="1"/>
    </xf>
    <xf numFmtId="0" fontId="0" fillId="9" borderId="0" xfId="0" applyNumberFormat="1" applyFill="1" applyBorder="1" applyAlignment="1">
      <alignment horizontal="left" vertical="center" indent="1" shrinkToFit="1"/>
    </xf>
    <xf numFmtId="176" fontId="0" fillId="9" borderId="0" xfId="0" applyNumberFormat="1" applyFill="1" applyBorder="1" applyAlignment="1">
      <alignment horizontal="center" vertical="center" shrinkToFit="1"/>
    </xf>
    <xf numFmtId="178" fontId="0" fillId="9" borderId="0" xfId="0" applyNumberFormat="1" applyFill="1" applyBorder="1" applyAlignment="1">
      <alignment horizontal="center" vertical="center" shrinkToFit="1"/>
    </xf>
    <xf numFmtId="5" fontId="0" fillId="9" borderId="0" xfId="0" applyNumberFormat="1" applyFill="1" applyBorder="1" applyAlignment="1">
      <alignment horizontal="right" vertical="center" shrinkToFit="1"/>
    </xf>
    <xf numFmtId="5" fontId="0" fillId="9" borderId="0" xfId="0" applyNumberFormat="1" applyFill="1" applyBorder="1" applyAlignment="1">
      <alignment horizontal="left" vertical="center" indent="1" shrinkToFit="1"/>
    </xf>
    <xf numFmtId="5" fontId="0" fillId="9" borderId="0" xfId="0" applyNumberFormat="1" applyFill="1" applyBorder="1" applyAlignment="1">
      <alignment horizontal="center" vertical="center" shrinkToFit="1"/>
    </xf>
    <xf numFmtId="0" fontId="7" fillId="10" borderId="29" xfId="1" applyFill="1" applyBorder="1" applyAlignment="1" applyProtection="1">
      <alignment horizontal="center"/>
      <protection locked="0"/>
    </xf>
    <xf numFmtId="0" fontId="7" fillId="10" borderId="30" xfId="1" applyFill="1" applyBorder="1" applyAlignment="1" applyProtection="1">
      <alignment horizontal="center"/>
      <protection locked="0"/>
    </xf>
    <xf numFmtId="0" fontId="12" fillId="10" borderId="29" xfId="1" applyFont="1" applyFill="1" applyBorder="1" applyAlignment="1" applyProtection="1">
      <alignment horizontal="center"/>
      <protection locked="0"/>
    </xf>
    <xf numFmtId="0" fontId="12" fillId="10" borderId="30" xfId="1" applyFont="1" applyFill="1" applyBorder="1" applyAlignment="1" applyProtection="1">
      <alignment horizont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CC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catalog.horkos.co.jp/WebCatalog/user.php#anchor_6b9a23133a5e1c0ce96855a52c70e9b6a89ab89b" TargetMode="External"/><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638175</xdr:colOff>
      <xdr:row>0</xdr:row>
      <xdr:rowOff>28575</xdr:rowOff>
    </xdr:from>
    <xdr:to>
      <xdr:col>10</xdr:col>
      <xdr:colOff>228600</xdr:colOff>
      <xdr:row>6</xdr:row>
      <xdr:rowOff>142875</xdr:rowOff>
    </xdr:to>
    <xdr:pic>
      <xdr:nvPicPr>
        <xdr:cNvPr id="1124"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81975" y="28575"/>
          <a:ext cx="197167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0</xdr:row>
      <xdr:rowOff>9525</xdr:rowOff>
    </xdr:from>
    <xdr:to>
      <xdr:col>8</xdr:col>
      <xdr:colOff>371475</xdr:colOff>
      <xdr:row>7</xdr:row>
      <xdr:rowOff>28575</xdr:rowOff>
    </xdr:to>
    <xdr:pic>
      <xdr:nvPicPr>
        <xdr:cNvPr id="1125"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9525"/>
          <a:ext cx="24288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48384</xdr:colOff>
      <xdr:row>6</xdr:row>
      <xdr:rowOff>134805</xdr:rowOff>
    </xdr:from>
    <xdr:ext cx="769378" cy="242374"/>
    <xdr:sp macro="" textlink="">
      <xdr:nvSpPr>
        <xdr:cNvPr id="13" name="テキスト ボックス 12"/>
        <xdr:cNvSpPr txBox="1"/>
      </xdr:nvSpPr>
      <xdr:spPr>
        <a:xfrm>
          <a:off x="8786536" y="1137001"/>
          <a:ext cx="76937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S</a:t>
          </a:r>
          <a:r>
            <a:rPr kumimoji="1" lang="ja-JP" altLang="en-US" sz="900"/>
            <a:t>型</a:t>
          </a:r>
          <a:r>
            <a:rPr kumimoji="1" lang="en-US" altLang="ja-JP" sz="900"/>
            <a:t>(</a:t>
          </a:r>
          <a:r>
            <a:rPr kumimoji="1" lang="ja-JP" altLang="en-US" sz="900"/>
            <a:t>片面型</a:t>
          </a:r>
          <a:r>
            <a:rPr kumimoji="1" lang="en-US" altLang="ja-JP" sz="900"/>
            <a:t>)</a:t>
          </a:r>
          <a:endParaRPr kumimoji="1" lang="ja-JP" altLang="en-US" sz="900"/>
        </a:p>
      </xdr:txBody>
    </xdr:sp>
    <xdr:clientData/>
  </xdr:oneCellAnchor>
  <xdr:oneCellAnchor>
    <xdr:from>
      <xdr:col>7</xdr:col>
      <xdr:colOff>78960</xdr:colOff>
      <xdr:row>6</xdr:row>
      <xdr:rowOff>121174</xdr:rowOff>
    </xdr:from>
    <xdr:ext cx="819007" cy="242374"/>
    <xdr:sp macro="" textlink="">
      <xdr:nvSpPr>
        <xdr:cNvPr id="14" name="テキスト ボックス 13"/>
        <xdr:cNvSpPr txBox="1"/>
      </xdr:nvSpPr>
      <xdr:spPr>
        <a:xfrm>
          <a:off x="6431721" y="1123370"/>
          <a:ext cx="819007"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W</a:t>
          </a:r>
          <a:r>
            <a:rPr kumimoji="1" lang="ja-JP" altLang="en-US" sz="900"/>
            <a:t>型</a:t>
          </a:r>
          <a:r>
            <a:rPr kumimoji="1" lang="en-US" altLang="ja-JP" sz="900"/>
            <a:t>(</a:t>
          </a:r>
          <a:r>
            <a:rPr kumimoji="1" lang="ja-JP" altLang="en-US" sz="900"/>
            <a:t>両面型</a:t>
          </a:r>
          <a:r>
            <a:rPr kumimoji="1" lang="en-US" altLang="ja-JP" sz="900"/>
            <a:t>)</a:t>
          </a:r>
          <a:endParaRPr kumimoji="1" lang="ja-JP" altLang="en-US" sz="900"/>
        </a:p>
      </xdr:txBody>
    </xdr:sp>
    <xdr:clientData/>
  </xdr:oneCellAnchor>
  <xdr:oneCellAnchor>
    <xdr:from>
      <xdr:col>7</xdr:col>
      <xdr:colOff>594474</xdr:colOff>
      <xdr:row>35</xdr:row>
      <xdr:rowOff>31695</xdr:rowOff>
    </xdr:from>
    <xdr:ext cx="3163955" cy="766381"/>
    <xdr:sp macro="" textlink="">
      <xdr:nvSpPr>
        <xdr:cNvPr id="2" name="角丸四角形 1">
          <a:hlinkClick xmlns:r="http://schemas.openxmlformats.org/officeDocument/2006/relationships" r:id="rId3"/>
        </xdr:cNvPr>
        <xdr:cNvSpPr/>
      </xdr:nvSpPr>
      <xdr:spPr>
        <a:xfrm>
          <a:off x="6948209" y="6598342"/>
          <a:ext cx="3163955" cy="766381"/>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nchorCtr="1">
          <a:spAutoFit/>
        </a:bodyPr>
        <a:lstStyle/>
        <a:p>
          <a:pPr algn="l"/>
          <a:r>
            <a:rPr kumimoji="1" lang="ja-JP" altLang="en-US" sz="1200">
              <a:solidFill>
                <a:schemeClr val="tx1"/>
              </a:solidFill>
              <a:effectLst>
                <a:glow>
                  <a:schemeClr val="accent1"/>
                </a:glow>
                <a:innerShdw blurRad="114300">
                  <a:prstClr val="black"/>
                </a:innerShdw>
                <a:reflection endPos="0" dir="5400000" sy="-100000" algn="bl" rotWithShape="0"/>
              </a:effectLst>
            </a:rPr>
            <a:t>ホームページへ移動→</a:t>
          </a:r>
          <a:endParaRPr kumimoji="1" lang="en-US" altLang="ja-JP" sz="1200">
            <a:solidFill>
              <a:schemeClr val="tx1"/>
            </a:solidFill>
            <a:effectLst>
              <a:glow>
                <a:schemeClr val="accent1"/>
              </a:glow>
              <a:innerShdw blurRad="114300">
                <a:prstClr val="black"/>
              </a:innerShdw>
              <a:reflection endPos="0" dir="5400000" sy="-100000" algn="bl" rotWithShape="0"/>
            </a:effectLst>
          </a:endParaRPr>
        </a:p>
        <a:p>
          <a:pPr algn="l"/>
          <a:r>
            <a:rPr kumimoji="1" lang="ja-JP" altLang="en-US" sz="1200">
              <a:solidFill>
                <a:schemeClr val="tx1"/>
              </a:solidFill>
              <a:effectLst>
                <a:glow>
                  <a:schemeClr val="accent1"/>
                </a:glow>
                <a:innerShdw blurRad="114300">
                  <a:prstClr val="black"/>
                </a:innerShdw>
                <a:reflection endPos="0" dir="5400000" sy="-100000" algn="bl" rotWithShape="0"/>
              </a:effectLst>
            </a:rPr>
            <a:t>カタログ・納入仕様書</a:t>
          </a:r>
          <a:r>
            <a:rPr kumimoji="1" lang="en-US" altLang="ja-JP" sz="1200">
              <a:solidFill>
                <a:schemeClr val="tx1"/>
              </a:solidFill>
              <a:effectLst>
                <a:glow>
                  <a:schemeClr val="accent1"/>
                </a:glow>
                <a:innerShdw blurRad="114300">
                  <a:prstClr val="black"/>
                </a:innerShdw>
                <a:reflection endPos="0" dir="5400000" sy="-100000" algn="bl" rotWithShape="0"/>
              </a:effectLst>
            </a:rPr>
            <a:t>(</a:t>
          </a:r>
          <a:r>
            <a:rPr kumimoji="1" lang="ja-JP" altLang="en-US" sz="1200">
              <a:solidFill>
                <a:schemeClr val="tx1"/>
              </a:solidFill>
              <a:effectLst>
                <a:glow>
                  <a:schemeClr val="accent1"/>
                </a:glow>
                <a:innerShdw blurRad="114300">
                  <a:prstClr val="black"/>
                </a:innerShdw>
                <a:reflection endPos="0" dir="5400000" sy="-100000" algn="bl" rotWithShape="0"/>
              </a:effectLst>
            </a:rPr>
            <a:t>図面</a:t>
          </a:r>
          <a:r>
            <a:rPr kumimoji="1" lang="en-US" altLang="ja-JP" sz="1200">
              <a:solidFill>
                <a:schemeClr val="tx1"/>
              </a:solidFill>
              <a:effectLst>
                <a:glow>
                  <a:schemeClr val="accent1"/>
                </a:glow>
                <a:innerShdw blurRad="114300">
                  <a:prstClr val="black"/>
                </a:innerShdw>
                <a:reflection endPos="0" dir="5400000" sy="-100000" algn="bl" rotWithShape="0"/>
              </a:effectLst>
            </a:rPr>
            <a:t>)</a:t>
          </a:r>
          <a:r>
            <a:rPr kumimoji="1" lang="ja-JP" altLang="en-US" sz="1200">
              <a:solidFill>
                <a:schemeClr val="tx1"/>
              </a:solidFill>
              <a:effectLst>
                <a:glow>
                  <a:schemeClr val="accent1"/>
                </a:glow>
                <a:innerShdw blurRad="114300">
                  <a:prstClr val="black"/>
                </a:innerShdw>
                <a:reflection endPos="0" dir="5400000" sy="-100000" algn="bl" rotWithShape="0"/>
              </a:effectLst>
            </a:rPr>
            <a:t>・</a:t>
          </a:r>
          <a:r>
            <a:rPr kumimoji="1" lang="en-US" altLang="ja-JP" sz="1200">
              <a:solidFill>
                <a:schemeClr val="tx1"/>
              </a:solidFill>
              <a:effectLst>
                <a:glow>
                  <a:schemeClr val="accent1"/>
                </a:glow>
                <a:innerShdw blurRad="114300">
                  <a:prstClr val="black"/>
                </a:innerShdw>
                <a:reflection endPos="0" dir="5400000" sy="-100000" algn="bl" rotWithShape="0"/>
              </a:effectLst>
            </a:rPr>
            <a:t>CAD</a:t>
          </a:r>
          <a:r>
            <a:rPr kumimoji="1" lang="ja-JP" altLang="en-US" sz="1200">
              <a:solidFill>
                <a:schemeClr val="tx1"/>
              </a:solidFill>
              <a:effectLst>
                <a:glow>
                  <a:schemeClr val="accent1"/>
                </a:glow>
                <a:innerShdw blurRad="114300">
                  <a:prstClr val="black"/>
                </a:innerShdw>
                <a:reflection endPos="0" dir="5400000" sy="-100000" algn="bl" rotWithShape="0"/>
              </a:effectLst>
            </a:rPr>
            <a:t>データ</a:t>
          </a:r>
          <a:endParaRPr kumimoji="1" lang="en-US" altLang="ja-JP" sz="1200">
            <a:solidFill>
              <a:schemeClr val="tx1"/>
            </a:solidFill>
            <a:effectLst>
              <a:glow>
                <a:schemeClr val="accent1"/>
              </a:glow>
              <a:innerShdw blurRad="114300">
                <a:prstClr val="black"/>
              </a:innerShdw>
              <a:reflection endPos="0" dir="5400000" sy="-100000" algn="bl" rotWithShape="0"/>
            </a:effectLst>
          </a:endParaRPr>
        </a:p>
        <a:p>
          <a:pPr algn="l"/>
          <a:r>
            <a:rPr kumimoji="1" lang="ja-JP" altLang="en-US" sz="1200">
              <a:solidFill>
                <a:schemeClr val="tx1"/>
              </a:solidFill>
              <a:effectLst>
                <a:glow>
                  <a:schemeClr val="accent1"/>
                </a:glow>
                <a:innerShdw blurRad="114300">
                  <a:prstClr val="black"/>
                </a:innerShdw>
                <a:reflection endPos="0" dir="5400000" sy="-100000" algn="bl" rotWithShape="0"/>
              </a:effectLst>
            </a:rPr>
            <a:t>がご利用になれます。</a:t>
          </a:r>
        </a:p>
      </xdr:txBody>
    </xdr:sp>
    <xdr:clientData/>
  </xdr:oneCellAnchor>
  <xdr:oneCellAnchor>
    <xdr:from>
      <xdr:col>0</xdr:col>
      <xdr:colOff>50427</xdr:colOff>
      <xdr:row>33</xdr:row>
      <xdr:rowOff>175371</xdr:rowOff>
    </xdr:from>
    <xdr:ext cx="4687957" cy="564217"/>
    <xdr:sp macro="" textlink="">
      <xdr:nvSpPr>
        <xdr:cNvPr id="7" name="テキスト ボックス 6"/>
        <xdr:cNvSpPr txBox="1"/>
      </xdr:nvSpPr>
      <xdr:spPr>
        <a:xfrm>
          <a:off x="50427" y="6540312"/>
          <a:ext cx="4687957" cy="564217"/>
        </a:xfrm>
        <a:prstGeom prst="rect">
          <a:avLst/>
        </a:prstGeom>
        <a:solidFill>
          <a:schemeClr val="accent2">
            <a:lumMod val="20000"/>
            <a:lumOff val="80000"/>
          </a:schemeClr>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ja-JP" altLang="en-US" sz="900" b="0" i="0">
              <a:solidFill>
                <a:schemeClr val="dk1"/>
              </a:solidFill>
              <a:effectLst/>
              <a:latin typeface="+mn-lt"/>
              <a:ea typeface="+mn-ea"/>
              <a:cs typeface="+mn-cs"/>
            </a:rPr>
            <a:t>エクセルのバージョンやパソコンの設定により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ハイパーリンクでホームページに移動しない場合があります。</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ブラウザのアドレスバーに下記アドレスをコピーしてホームページにアクセスしてください。</a:t>
          </a:r>
          <a:endParaRPr lang="en-US" altLang="ja-JP" sz="900" b="0" i="0">
            <a:solidFill>
              <a:schemeClr val="dk1"/>
            </a:solidFill>
            <a:effectLst/>
            <a:latin typeface="+mn-lt"/>
            <a:ea typeface="+mn-ea"/>
            <a:cs typeface="+mn-cs"/>
          </a:endParaRPr>
        </a:p>
        <a:p>
          <a:endParaRPr lang="en-US" altLang="ja-JP" sz="900" b="0" i="0">
            <a:solidFill>
              <a:schemeClr val="dk1"/>
            </a:solidFill>
            <a:effectLst/>
            <a:latin typeface="+mn-lt"/>
            <a:ea typeface="+mn-ea"/>
            <a:cs typeface="+mn-cs"/>
          </a:endParaRPr>
        </a:p>
        <a:p>
          <a:endParaRPr lang="ja-JP" altLang="en-US" sz="900" b="0" i="0">
            <a:solidFill>
              <a:schemeClr val="dk1"/>
            </a:solidFill>
            <a:effectLst/>
            <a:latin typeface="+mn-lt"/>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catalog.horkos.co.jp/WebCatalog/user.php?control=Catalog&amp;mode=1060&amp;id_file=eb365f9c865cf4afe34cecec226e913761896d3e" TargetMode="External"/><Relationship Id="rId7" Type="http://schemas.openxmlformats.org/officeDocument/2006/relationships/hyperlink" Target="https://catalog.horkos.co.jp/WebCatalog/user.php?control=Catalog&amp;mode=1060&amp;id_file=9e6a7a904aa716bddfe1e1dae763e700d6d6f54f" TargetMode="External"/><Relationship Id="rId2" Type="http://schemas.openxmlformats.org/officeDocument/2006/relationships/hyperlink" Target="https://catalog.horkos.co.jp/WebCatalog/user.php?control=Catalog&amp;mode=1060&amp;id_file=49a60242463415ff1900f317793d24bcdb6eee1d" TargetMode="External"/><Relationship Id="rId1" Type="http://schemas.openxmlformats.org/officeDocument/2006/relationships/hyperlink" Target="https://catalog.horkos.co.jp/WebCatalog/user.php?control=Catalog&amp;mode=1060&amp;id_file=733609c7ac37b3c525dfd9a80c8a524f8acd41f7" TargetMode="External"/><Relationship Id="rId6" Type="http://schemas.openxmlformats.org/officeDocument/2006/relationships/hyperlink" Target="https://catalog.horkos.co.jp/WebCatalog/user.php?control=Catalog&amp;mode=1060&amp;id_file=2755a42d0cfb05dbcc1764ebba6214256869d0d1" TargetMode="External"/><Relationship Id="rId5" Type="http://schemas.openxmlformats.org/officeDocument/2006/relationships/hyperlink" Target="https://catalog.horkos.co.jp/WebCatalog/user.php?control=Catalog&amp;mode=1060&amp;id_file=208fc0c720a978e9932f2971fde5dba51ba069de" TargetMode="External"/><Relationship Id="rId4" Type="http://schemas.openxmlformats.org/officeDocument/2006/relationships/hyperlink" Target="https://catalog.horkos.co.jp/WebCatalog/user.php"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abSelected="1" view="pageBreakPreview" zoomScale="85" zoomScaleNormal="100" zoomScaleSheetLayoutView="85" workbookViewId="0">
      <selection activeCell="D4" sqref="D4"/>
    </sheetView>
  </sheetViews>
  <sheetFormatPr defaultRowHeight="13.5" x14ac:dyDescent="0.15"/>
  <cols>
    <col min="1" max="1" width="3.625" customWidth="1"/>
    <col min="2" max="2" width="25.625" customWidth="1"/>
    <col min="3" max="3" width="3.625" customWidth="1"/>
    <col min="4" max="4" width="15.625" customWidth="1"/>
    <col min="5" max="7" width="11.625" customWidth="1"/>
    <col min="8" max="10" width="15.625" customWidth="1"/>
    <col min="11" max="11" width="3.625" customWidth="1"/>
    <col min="13" max="15" width="9" hidden="1" customWidth="1"/>
  </cols>
  <sheetData>
    <row r="1" spans="1:15" x14ac:dyDescent="0.15">
      <c r="A1" s="94"/>
      <c r="B1" s="94"/>
      <c r="C1" s="94"/>
      <c r="D1" s="94"/>
      <c r="E1" s="94"/>
      <c r="F1" s="94"/>
      <c r="G1" s="94"/>
      <c r="H1" s="94"/>
      <c r="I1" s="94"/>
      <c r="J1" s="94"/>
      <c r="K1" s="94"/>
      <c r="L1" s="94"/>
    </row>
    <row r="2" spans="1:15" ht="17.25" x14ac:dyDescent="0.2">
      <c r="A2" s="94"/>
      <c r="B2" s="95" t="s">
        <v>205</v>
      </c>
      <c r="C2" s="95"/>
      <c r="D2" s="94"/>
      <c r="E2" s="94"/>
      <c r="F2" s="94"/>
      <c r="G2" s="94"/>
      <c r="H2" s="94"/>
      <c r="I2" s="94"/>
      <c r="J2" s="94"/>
      <c r="K2" s="94"/>
      <c r="L2" s="94"/>
    </row>
    <row r="3" spans="1:15" ht="17.25" x14ac:dyDescent="0.2">
      <c r="A3" s="94"/>
      <c r="B3" s="96"/>
      <c r="C3" s="95"/>
      <c r="D3" s="96"/>
      <c r="E3" s="94"/>
      <c r="F3" s="94"/>
      <c r="G3" s="94"/>
      <c r="H3" s="94"/>
      <c r="I3" s="94"/>
      <c r="J3" s="94"/>
      <c r="K3" s="94"/>
      <c r="L3" s="94"/>
    </row>
    <row r="4" spans="1:15" ht="15.75" customHeight="1" x14ac:dyDescent="0.15">
      <c r="A4" s="94"/>
      <c r="B4" s="97" t="s">
        <v>197</v>
      </c>
      <c r="C4" s="97"/>
      <c r="D4" s="93"/>
      <c r="E4" s="99" t="s">
        <v>198</v>
      </c>
      <c r="F4" s="94"/>
      <c r="G4" s="94"/>
      <c r="H4" s="94"/>
      <c r="I4" s="94"/>
      <c r="J4" s="97"/>
      <c r="K4" s="94"/>
      <c r="L4" s="94"/>
    </row>
    <row r="5" spans="1:15" ht="15.75" customHeight="1" x14ac:dyDescent="0.15">
      <c r="A5" s="94"/>
      <c r="B5" s="98" t="s">
        <v>202</v>
      </c>
      <c r="C5" s="97"/>
      <c r="D5" s="92" t="s">
        <v>203</v>
      </c>
      <c r="E5" s="99" t="s">
        <v>199</v>
      </c>
      <c r="F5" s="94"/>
      <c r="G5" s="94"/>
      <c r="H5" s="94"/>
      <c r="I5" s="94"/>
      <c r="J5" s="94"/>
      <c r="K5" s="94"/>
      <c r="L5" s="94"/>
    </row>
    <row r="6" spans="1:15" ht="15.75" hidden="1" customHeight="1" x14ac:dyDescent="0.2">
      <c r="A6" s="94"/>
      <c r="B6" s="97"/>
      <c r="C6" s="95"/>
      <c r="D6" s="53">
        <f>D4/60</f>
        <v>0</v>
      </c>
      <c r="E6" s="97" t="s">
        <v>79</v>
      </c>
      <c r="F6" s="94"/>
      <c r="G6" s="94"/>
      <c r="H6" s="94"/>
      <c r="I6" s="94"/>
      <c r="J6" s="94"/>
      <c r="K6" s="94"/>
      <c r="L6" s="94"/>
    </row>
    <row r="7" spans="1:15" x14ac:dyDescent="0.15">
      <c r="A7" s="94"/>
      <c r="B7" s="94"/>
      <c r="C7" s="94"/>
      <c r="D7" s="94"/>
      <c r="E7" s="94"/>
      <c r="F7" s="94"/>
      <c r="G7" s="94"/>
      <c r="H7" s="94"/>
      <c r="I7" s="94"/>
      <c r="J7" s="94"/>
      <c r="K7" s="94"/>
      <c r="L7" s="94"/>
    </row>
    <row r="8" spans="1:15" x14ac:dyDescent="0.15">
      <c r="A8" s="94"/>
      <c r="B8" s="94"/>
      <c r="C8" s="94"/>
      <c r="D8" s="94"/>
      <c r="E8" s="94"/>
      <c r="F8" s="94"/>
      <c r="G8" s="94"/>
      <c r="H8" s="94"/>
      <c r="I8" s="94"/>
      <c r="J8" s="94"/>
      <c r="K8" s="94"/>
      <c r="L8" s="94"/>
      <c r="M8" s="2" t="s">
        <v>4</v>
      </c>
    </row>
    <row r="9" spans="1:15" x14ac:dyDescent="0.15">
      <c r="A9" s="94"/>
      <c r="B9" s="94"/>
      <c r="C9" s="94"/>
      <c r="D9" s="94"/>
      <c r="E9" s="94"/>
      <c r="F9" s="94"/>
      <c r="G9" s="94"/>
      <c r="H9" s="94"/>
      <c r="I9" s="94"/>
      <c r="J9" s="94"/>
      <c r="K9" s="94"/>
      <c r="L9" s="94"/>
      <c r="M9" s="4" t="s">
        <v>203</v>
      </c>
    </row>
    <row r="10" spans="1:15" ht="15.75" customHeight="1" x14ac:dyDescent="0.15">
      <c r="A10" s="94"/>
      <c r="B10" s="94"/>
      <c r="C10" s="94"/>
      <c r="D10" s="94"/>
      <c r="E10" s="94"/>
      <c r="F10" s="94"/>
      <c r="G10" s="94"/>
      <c r="H10" s="94"/>
      <c r="I10" s="94"/>
      <c r="J10" s="94"/>
      <c r="K10" s="94"/>
      <c r="L10" s="94"/>
      <c r="M10" s="4" t="s">
        <v>204</v>
      </c>
    </row>
    <row r="11" spans="1:15" ht="15.95" customHeight="1" x14ac:dyDescent="0.15">
      <c r="A11" s="94"/>
      <c r="B11" s="102"/>
      <c r="C11" s="103"/>
      <c r="D11" s="107" t="s">
        <v>146</v>
      </c>
      <c r="E11" s="107"/>
      <c r="F11" s="107"/>
      <c r="G11" s="107"/>
      <c r="H11" s="108" t="s">
        <v>191</v>
      </c>
      <c r="I11" s="108"/>
      <c r="J11" s="108"/>
      <c r="K11" s="94"/>
      <c r="L11" s="94"/>
      <c r="M11" s="2" t="s">
        <v>77</v>
      </c>
    </row>
    <row r="12" spans="1:15" ht="15.95" customHeight="1" x14ac:dyDescent="0.15">
      <c r="A12" s="94"/>
      <c r="B12" s="6" t="s">
        <v>8</v>
      </c>
      <c r="C12" s="6" t="s">
        <v>31</v>
      </c>
      <c r="D12" s="6" t="s">
        <v>2</v>
      </c>
      <c r="E12" s="6" t="s">
        <v>207</v>
      </c>
      <c r="F12" s="6" t="s">
        <v>22</v>
      </c>
      <c r="G12" s="6" t="s">
        <v>206</v>
      </c>
      <c r="H12" s="6" t="s">
        <v>2</v>
      </c>
      <c r="I12" s="6" t="s">
        <v>208</v>
      </c>
      <c r="J12" s="6" t="s">
        <v>206</v>
      </c>
      <c r="K12" s="100"/>
      <c r="L12" s="94"/>
      <c r="M12" s="7" t="s">
        <v>75</v>
      </c>
      <c r="N12" s="7" t="s">
        <v>76</v>
      </c>
      <c r="O12" s="7"/>
    </row>
    <row r="13" spans="1:15" ht="15.95" customHeight="1" x14ac:dyDescent="0.15">
      <c r="A13" s="94"/>
      <c r="B13" s="105" t="s">
        <v>6</v>
      </c>
      <c r="C13" s="14">
        <v>1</v>
      </c>
      <c r="D13" s="86" t="str">
        <f ca="1">IF(ISNA(O13),"",O13)</f>
        <v/>
      </c>
      <c r="E13" s="16" t="str">
        <f ca="1">IF(D13="","",OFFSET(基本データ!$C$4,MATCH($D13,基本データ!$D$5:$D$79,0),9,1,1))</f>
        <v/>
      </c>
      <c r="F13" s="18" t="str">
        <f ca="1">IF(D13="","",OFFSET(基本データ!$C$4,MATCH($D13,基本データ!$D$5:$D$79,0),11,1,1))</f>
        <v/>
      </c>
      <c r="G13" s="13" t="str">
        <f ca="1">IF(D13="","",OFFSET(基本データ!$C$4,MATCH($D13,基本データ!$D$5:$D$79,0),4,1,1))</f>
        <v/>
      </c>
      <c r="H13" s="84" t="str">
        <f ca="1">IF(D13="","",OFFSET(基本データ!$C$4,MATCH($D13,基本データ!$D$5:$D$79,0),12,1,1))</f>
        <v/>
      </c>
      <c r="I13" s="82" t="str">
        <f ca="1">IF(D13="","",OFFSET(基本データ!$C$4,MATCH($D13,基本データ!$D$5:$D$79,0),13,1,1))</f>
        <v/>
      </c>
      <c r="J13" s="82" t="str">
        <f ca="1">IF(D13="","",OFFSET(基本データ!$C$4,MATCH($D13,基本データ!$D$5:$D$79,0),14,1,1))</f>
        <v/>
      </c>
      <c r="K13" s="100"/>
      <c r="L13" s="94"/>
      <c r="M13" s="3" t="e">
        <f ca="1">OFFSET(基本データ!C$4,MATCH(C13,基本データ!T$5:T$17,0),1,1,1)</f>
        <v>#N/A</v>
      </c>
      <c r="N13" s="3" t="e">
        <f ca="1">OFFSET(基本データ!C$43,MATCH(C13,基本データ!T$44:T$55,0),1,1,1)</f>
        <v>#N/A</v>
      </c>
      <c r="O13" s="3" t="e">
        <f t="shared" ref="O13:O27" ca="1" si="0">IF($D$5="W型(両面型)",M13,N13)</f>
        <v>#N/A</v>
      </c>
    </row>
    <row r="14" spans="1:15" ht="15.95" customHeight="1" x14ac:dyDescent="0.15">
      <c r="A14" s="94"/>
      <c r="B14" s="105"/>
      <c r="C14" s="14">
        <v>2</v>
      </c>
      <c r="D14" s="86" t="str">
        <f t="shared" ref="D14:D27" ca="1" si="1">IF(ISNA(O14),"",O14)</f>
        <v/>
      </c>
      <c r="E14" s="16" t="str">
        <f ca="1">IF(D14="","",OFFSET(基本データ!$C$4,MATCH($D14,基本データ!$D$5:$D$79,0),9,1,1))</f>
        <v/>
      </c>
      <c r="F14" s="18" t="str">
        <f ca="1">IF(D14="","",OFFSET(基本データ!$C$4,MATCH($D14,基本データ!$D$5:$D$79,0),11,1,1))</f>
        <v/>
      </c>
      <c r="G14" s="13" t="str">
        <f ca="1">IF(D14="","",OFFSET(基本データ!$C$4,MATCH($D14,基本データ!$D$5:$D$79,0),4,1,1))</f>
        <v/>
      </c>
      <c r="H14" s="84" t="str">
        <f ca="1">IF(D14="","",OFFSET(基本データ!$C$4,MATCH($D14,基本データ!$D$5:$D$79,0),12,1,1))</f>
        <v/>
      </c>
      <c r="I14" s="82" t="str">
        <f ca="1">IF(D14="","",OFFSET(基本データ!$C$4,MATCH($D14,基本データ!$D$5:$D$79,0),13,1,1))</f>
        <v/>
      </c>
      <c r="J14" s="82" t="str">
        <f ca="1">IF(D14="","",OFFSET(基本データ!$C$4,MATCH($D14,基本データ!$D$5:$D$79,0),14,1,1))</f>
        <v/>
      </c>
      <c r="K14" s="100"/>
      <c r="L14" s="94"/>
      <c r="M14" s="3" t="e">
        <f ca="1">OFFSET(基本データ!C$4,MATCH(C14,基本データ!T$5:T$17,0),1,1,1)</f>
        <v>#N/A</v>
      </c>
      <c r="N14" s="3" t="e">
        <f ca="1">OFFSET(基本データ!C$43,MATCH(C14,基本データ!T$44:T$55,0),1,1,1)</f>
        <v>#N/A</v>
      </c>
      <c r="O14" s="3" t="e">
        <f t="shared" ca="1" si="0"/>
        <v>#N/A</v>
      </c>
    </row>
    <row r="15" spans="1:15" ht="15.95" customHeight="1" x14ac:dyDescent="0.15">
      <c r="A15" s="94"/>
      <c r="B15" s="105"/>
      <c r="C15" s="14">
        <v>3</v>
      </c>
      <c r="D15" s="86" t="str">
        <f t="shared" ca="1" si="1"/>
        <v/>
      </c>
      <c r="E15" s="16" t="str">
        <f ca="1">IF(D15="","",OFFSET(基本データ!$C$4,MATCH($D15,基本データ!$D$5:$D$79,0),9,1,1))</f>
        <v/>
      </c>
      <c r="F15" s="18" t="str">
        <f ca="1">IF(D15="","",OFFSET(基本データ!$C$4,MATCH($D15,基本データ!$D$5:$D$79,0),11,1,1))</f>
        <v/>
      </c>
      <c r="G15" s="13" t="str">
        <f ca="1">IF(D15="","",OFFSET(基本データ!$C$4,MATCH($D15,基本データ!$D$5:$D$79,0),4,1,1))</f>
        <v/>
      </c>
      <c r="H15" s="84" t="str">
        <f ca="1">IF(D15="","",OFFSET(基本データ!$C$4,MATCH($D15,基本データ!$D$5:$D$79,0),12,1,1))</f>
        <v/>
      </c>
      <c r="I15" s="82" t="str">
        <f ca="1">IF(D15="","",OFFSET(基本データ!$C$4,MATCH($D15,基本データ!$D$5:$D$79,0),13,1,1))</f>
        <v/>
      </c>
      <c r="J15" s="82" t="str">
        <f ca="1">IF(D15="","",OFFSET(基本データ!$C$4,MATCH($D15,基本データ!$D$5:$D$79,0),14,1,1))</f>
        <v/>
      </c>
      <c r="K15" s="100"/>
      <c r="L15" s="94"/>
      <c r="M15" s="3" t="e">
        <f ca="1">OFFSET(基本データ!C$4,MATCH(C15,基本データ!T$5:T$17,0),1,1,1)</f>
        <v>#N/A</v>
      </c>
      <c r="N15" s="3" t="e">
        <f ca="1">OFFSET(基本データ!C$43,MATCH(C15,基本データ!T$44:T$55,0),1,1,1)</f>
        <v>#N/A</v>
      </c>
      <c r="O15" s="3" t="e">
        <f t="shared" ca="1" si="0"/>
        <v>#N/A</v>
      </c>
    </row>
    <row r="16" spans="1:15" ht="15.95" customHeight="1" x14ac:dyDescent="0.15">
      <c r="A16" s="94"/>
      <c r="B16" s="105"/>
      <c r="C16" s="14">
        <v>4</v>
      </c>
      <c r="D16" s="86" t="str">
        <f t="shared" ca="1" si="1"/>
        <v/>
      </c>
      <c r="E16" s="16" t="str">
        <f ca="1">IF(D16="","",OFFSET(基本データ!$C$4,MATCH($D16,基本データ!$D$5:$D$79,0),9,1,1))</f>
        <v/>
      </c>
      <c r="F16" s="18" t="str">
        <f ca="1">IF(D16="","",OFFSET(基本データ!$C$4,MATCH($D16,基本データ!$D$5:$D$79,0),11,1,1))</f>
        <v/>
      </c>
      <c r="G16" s="13" t="str">
        <f ca="1">IF(D16="","",OFFSET(基本データ!$C$4,MATCH($D16,基本データ!$D$5:$D$79,0),4,1,1))</f>
        <v/>
      </c>
      <c r="H16" s="84" t="str">
        <f ca="1">IF(D16="","",OFFSET(基本データ!$C$4,MATCH($D16,基本データ!$D$5:$D$79,0),12,1,1))</f>
        <v/>
      </c>
      <c r="I16" s="82" t="str">
        <f ca="1">IF(D16="","",OFFSET(基本データ!$C$4,MATCH($D16,基本データ!$D$5:$D$79,0),13,1,1))</f>
        <v/>
      </c>
      <c r="J16" s="82" t="str">
        <f ca="1">IF(D16="","",OFFSET(基本データ!$C$4,MATCH($D16,基本データ!$D$5:$D$79,0),14,1,1))</f>
        <v/>
      </c>
      <c r="K16" s="100"/>
      <c r="L16" s="94"/>
      <c r="M16" s="3" t="e">
        <f ca="1">OFFSET(基本データ!C$4,MATCH(C16,基本データ!T$5:T$17,0),1,1,1)</f>
        <v>#N/A</v>
      </c>
      <c r="N16" s="3" t="e">
        <f ca="1">OFFSET(基本データ!C$43,MATCH(C16,基本データ!T$44:T$55,0),1,1,1)</f>
        <v>#N/A</v>
      </c>
      <c r="O16" s="3" t="e">
        <f t="shared" ca="1" si="0"/>
        <v>#N/A</v>
      </c>
    </row>
    <row r="17" spans="1:15" ht="15.95" customHeight="1" x14ac:dyDescent="0.15">
      <c r="A17" s="94"/>
      <c r="B17" s="105"/>
      <c r="C17" s="14">
        <v>5</v>
      </c>
      <c r="D17" s="86" t="str">
        <f t="shared" ca="1" si="1"/>
        <v/>
      </c>
      <c r="E17" s="16" t="str">
        <f ca="1">IF(D17="","",OFFSET(基本データ!$C$4,MATCH($D17,基本データ!$D$5:$D$79,0),9,1,1))</f>
        <v/>
      </c>
      <c r="F17" s="18" t="str">
        <f ca="1">IF(D17="","",OFFSET(基本データ!$C$4,MATCH($D17,基本データ!$D$5:$D$79,0),11,1,1))</f>
        <v/>
      </c>
      <c r="G17" s="13" t="str">
        <f ca="1">IF(D17="","",OFFSET(基本データ!$C$4,MATCH($D17,基本データ!$D$5:$D$79,0),4,1,1))</f>
        <v/>
      </c>
      <c r="H17" s="84" t="str">
        <f ca="1">IF(D17="","",OFFSET(基本データ!$C$4,MATCH($D17,基本データ!$D$5:$D$79,0),12,1,1))</f>
        <v/>
      </c>
      <c r="I17" s="82" t="str">
        <f ca="1">IF(D17="","",OFFSET(基本データ!$C$4,MATCH($D17,基本データ!$D$5:$D$79,0),13,1,1))</f>
        <v/>
      </c>
      <c r="J17" s="82" t="str">
        <f ca="1">IF(D17="","",OFFSET(基本データ!$C$4,MATCH($D17,基本データ!$D$5:$D$79,0),14,1,1))</f>
        <v/>
      </c>
      <c r="K17" s="100"/>
      <c r="L17" s="94"/>
      <c r="M17" s="3" t="e">
        <f ca="1">OFFSET(基本データ!C$4,MATCH(C17,基本データ!T$5:T$17,0),1,1,1)</f>
        <v>#N/A</v>
      </c>
      <c r="N17" s="3" t="e">
        <f ca="1">OFFSET(基本データ!C$43,MATCH(C17,基本データ!T$44:T$55,0),1,1,1)</f>
        <v>#N/A</v>
      </c>
      <c r="O17" s="3" t="e">
        <f t="shared" ca="1" si="0"/>
        <v>#N/A</v>
      </c>
    </row>
    <row r="18" spans="1:15" ht="15.95" customHeight="1" x14ac:dyDescent="0.15">
      <c r="A18" s="94"/>
      <c r="B18" s="106" t="s">
        <v>138</v>
      </c>
      <c r="C18" s="15">
        <v>1</v>
      </c>
      <c r="D18" s="87" t="str">
        <f t="shared" ca="1" si="1"/>
        <v/>
      </c>
      <c r="E18" s="17" t="str">
        <f ca="1">IF(D18="","",OFFSET(基本データ!$C$4,MATCH($D18,基本データ!$D$5:$D$79,0),9,1,1))</f>
        <v/>
      </c>
      <c r="F18" s="19" t="str">
        <f ca="1">IF(D18="","",OFFSET(基本データ!$C$4,MATCH($D18,基本データ!$D$5:$D$79,0),11,1,1))</f>
        <v/>
      </c>
      <c r="G18" s="12" t="str">
        <f ca="1">IF(D18="","",OFFSET(基本データ!$C$4,MATCH($D18,基本データ!$D$5:$D$79,0),4,1,1))</f>
        <v/>
      </c>
      <c r="H18" s="85" t="str">
        <f ca="1">IF(D18="","",OFFSET(基本データ!$C$4,MATCH($D18,基本データ!$D$5:$D$79,0),12,1,1))</f>
        <v/>
      </c>
      <c r="I18" s="83" t="str">
        <f ca="1">IF(D18="","",OFFSET(基本データ!$C$4,MATCH($D18,基本データ!$D$5:$D$79,0),13,1,1))</f>
        <v/>
      </c>
      <c r="J18" s="83" t="str">
        <f ca="1">IF(D18="","",OFFSET(基本データ!$C$4,MATCH($D18,基本データ!$D$5:$D$79,0),14,1,1))</f>
        <v/>
      </c>
      <c r="K18" s="100"/>
      <c r="L18" s="94"/>
      <c r="M18" s="3" t="e">
        <f ca="1">OFFSET(基本データ!C$17,MATCH(C18,基本データ!T$18:T$30,0),1,1,1)</f>
        <v>#N/A</v>
      </c>
      <c r="N18" s="3" t="e">
        <f ca="1">OFFSET(基本データ!C$55,MATCH(C18,基本データ!T$56:T$67,0),1,1,1)</f>
        <v>#N/A</v>
      </c>
      <c r="O18" s="3" t="e">
        <f t="shared" ca="1" si="0"/>
        <v>#N/A</v>
      </c>
    </row>
    <row r="19" spans="1:15" ht="15.95" customHeight="1" x14ac:dyDescent="0.15">
      <c r="A19" s="94"/>
      <c r="B19" s="106"/>
      <c r="C19" s="15">
        <v>2</v>
      </c>
      <c r="D19" s="87" t="str">
        <f t="shared" ca="1" si="1"/>
        <v/>
      </c>
      <c r="E19" s="17" t="str">
        <f ca="1">IF(D19="","",OFFSET(基本データ!$C$4,MATCH($D19,基本データ!$D$5:$D$79,0),9,1,1))</f>
        <v/>
      </c>
      <c r="F19" s="19" t="str">
        <f ca="1">IF(D19="","",OFFSET(基本データ!$C$4,MATCH($D19,基本データ!$D$5:$D$79,0),11,1,1))</f>
        <v/>
      </c>
      <c r="G19" s="12" t="str">
        <f ca="1">IF(D19="","",OFFSET(基本データ!$C$4,MATCH($D19,基本データ!$D$5:$D$79,0),4,1,1))</f>
        <v/>
      </c>
      <c r="H19" s="85" t="str">
        <f ca="1">IF(D19="","",OFFSET(基本データ!$C$4,MATCH($D19,基本データ!$D$5:$D$79,0),12,1,1))</f>
        <v/>
      </c>
      <c r="I19" s="83" t="str">
        <f ca="1">IF(D19="","",OFFSET(基本データ!$C$4,MATCH($D19,基本データ!$D$5:$D$79,0),13,1,1))</f>
        <v/>
      </c>
      <c r="J19" s="83" t="str">
        <f ca="1">IF(D19="","",OFFSET(基本データ!$C$4,MATCH($D19,基本データ!$D$5:$D$79,0),14,1,1))</f>
        <v/>
      </c>
      <c r="K19" s="100"/>
      <c r="L19" s="94"/>
      <c r="M19" s="3" t="e">
        <f ca="1">OFFSET(基本データ!C$17,MATCH(C19,基本データ!T$18:T$30,0),1,1,1)</f>
        <v>#N/A</v>
      </c>
      <c r="N19" s="3" t="e">
        <f ca="1">OFFSET(基本データ!C$55,MATCH(C19,基本データ!T$56:T$67,0),1,1,1)</f>
        <v>#N/A</v>
      </c>
      <c r="O19" s="3" t="e">
        <f t="shared" ca="1" si="0"/>
        <v>#N/A</v>
      </c>
    </row>
    <row r="20" spans="1:15" ht="15.95" customHeight="1" x14ac:dyDescent="0.15">
      <c r="A20" s="94"/>
      <c r="B20" s="106"/>
      <c r="C20" s="15">
        <v>3</v>
      </c>
      <c r="D20" s="87" t="str">
        <f t="shared" ca="1" si="1"/>
        <v/>
      </c>
      <c r="E20" s="17" t="str">
        <f ca="1">IF(D20="","",OFFSET(基本データ!$C$4,MATCH($D20,基本データ!$D$5:$D$79,0),9,1,1))</f>
        <v/>
      </c>
      <c r="F20" s="19" t="str">
        <f ca="1">IF(D20="","",OFFSET(基本データ!$C$4,MATCH($D20,基本データ!$D$5:$D$79,0),11,1,1))</f>
        <v/>
      </c>
      <c r="G20" s="12" t="str">
        <f ca="1">IF(D20="","",OFFSET(基本データ!$C$4,MATCH($D20,基本データ!$D$5:$D$79,0),4,1,1))</f>
        <v/>
      </c>
      <c r="H20" s="85" t="str">
        <f ca="1">IF(D20="","",OFFSET(基本データ!$C$4,MATCH($D20,基本データ!$D$5:$D$79,0),12,1,1))</f>
        <v/>
      </c>
      <c r="I20" s="83" t="str">
        <f ca="1">IF(D20="","",OFFSET(基本データ!$C$4,MATCH($D20,基本データ!$D$5:$D$79,0),13,1,1))</f>
        <v/>
      </c>
      <c r="J20" s="83" t="str">
        <f ca="1">IF(D20="","",OFFSET(基本データ!$C$4,MATCH($D20,基本データ!$D$5:$D$79,0),14,1,1))</f>
        <v/>
      </c>
      <c r="K20" s="100"/>
      <c r="L20" s="94"/>
      <c r="M20" s="3" t="e">
        <f ca="1">OFFSET(基本データ!C$17,MATCH(C20,基本データ!T$18:T$30,0),1,1,1)</f>
        <v>#N/A</v>
      </c>
      <c r="N20" s="3" t="e">
        <f ca="1">OFFSET(基本データ!C$55,MATCH(C20,基本データ!T$56:T$67,0),1,1,1)</f>
        <v>#N/A</v>
      </c>
      <c r="O20" s="3" t="e">
        <f t="shared" ca="1" si="0"/>
        <v>#N/A</v>
      </c>
    </row>
    <row r="21" spans="1:15" ht="15.95" customHeight="1" x14ac:dyDescent="0.15">
      <c r="A21" s="94"/>
      <c r="B21" s="106"/>
      <c r="C21" s="15">
        <v>4</v>
      </c>
      <c r="D21" s="87" t="str">
        <f t="shared" ca="1" si="1"/>
        <v/>
      </c>
      <c r="E21" s="17" t="str">
        <f ca="1">IF(D21="","",OFFSET(基本データ!$C$4,MATCH($D21,基本データ!$D$5:$D$79,0),9,1,1))</f>
        <v/>
      </c>
      <c r="F21" s="19" t="str">
        <f ca="1">IF(D21="","",OFFSET(基本データ!$C$4,MATCH($D21,基本データ!$D$5:$D$79,0),11,1,1))</f>
        <v/>
      </c>
      <c r="G21" s="12" t="str">
        <f ca="1">IF(D21="","",OFFSET(基本データ!$C$4,MATCH($D21,基本データ!$D$5:$D$79,0),4,1,1))</f>
        <v/>
      </c>
      <c r="H21" s="85" t="str">
        <f ca="1">IF(D21="","",OFFSET(基本データ!$C$4,MATCH($D21,基本データ!$D$5:$D$79,0),12,1,1))</f>
        <v/>
      </c>
      <c r="I21" s="83" t="str">
        <f ca="1">IF(D21="","",OFFSET(基本データ!$C$4,MATCH($D21,基本データ!$D$5:$D$79,0),13,1,1))</f>
        <v/>
      </c>
      <c r="J21" s="83" t="str">
        <f ca="1">IF(D21="","",OFFSET(基本データ!$C$4,MATCH($D21,基本データ!$D$5:$D$79,0),14,1,1))</f>
        <v/>
      </c>
      <c r="K21" s="100"/>
      <c r="L21" s="94"/>
      <c r="M21" s="3" t="e">
        <f ca="1">OFFSET(基本データ!C$17,MATCH(C21,基本データ!T$18:T$30,0),1,1,1)</f>
        <v>#N/A</v>
      </c>
      <c r="N21" s="3" t="e">
        <f ca="1">OFFSET(基本データ!C$55,MATCH(C21,基本データ!T$56:T$67,0),1,1,1)</f>
        <v>#N/A</v>
      </c>
      <c r="O21" s="3" t="e">
        <f t="shared" ca="1" si="0"/>
        <v>#N/A</v>
      </c>
    </row>
    <row r="22" spans="1:15" ht="15.95" customHeight="1" x14ac:dyDescent="0.15">
      <c r="A22" s="94"/>
      <c r="B22" s="106"/>
      <c r="C22" s="15">
        <v>5</v>
      </c>
      <c r="D22" s="87" t="str">
        <f t="shared" ca="1" si="1"/>
        <v/>
      </c>
      <c r="E22" s="17" t="str">
        <f ca="1">IF(D22="","",OFFSET(基本データ!$C$4,MATCH($D22,基本データ!$D$5:$D$79,0),9,1,1))</f>
        <v/>
      </c>
      <c r="F22" s="19" t="str">
        <f ca="1">IF(D22="","",OFFSET(基本データ!$C$4,MATCH($D22,基本データ!$D$5:$D$79,0),11,1,1))</f>
        <v/>
      </c>
      <c r="G22" s="12" t="str">
        <f ca="1">IF(D22="","",OFFSET(基本データ!$C$4,MATCH($D22,基本データ!$D$5:$D$79,0),4,1,1))</f>
        <v/>
      </c>
      <c r="H22" s="85" t="str">
        <f ca="1">IF(D22="","",OFFSET(基本データ!$C$4,MATCH($D22,基本データ!$D$5:$D$79,0),12,1,1))</f>
        <v/>
      </c>
      <c r="I22" s="83" t="str">
        <f ca="1">IF(D22="","",OFFSET(基本データ!$C$4,MATCH($D22,基本データ!$D$5:$D$79,0),13,1,1))</f>
        <v/>
      </c>
      <c r="J22" s="83" t="str">
        <f ca="1">IF(D22="","",OFFSET(基本データ!$C$4,MATCH($D22,基本データ!$D$5:$D$79,0),14,1,1))</f>
        <v/>
      </c>
      <c r="K22" s="100"/>
      <c r="L22" s="94"/>
      <c r="M22" s="3" t="e">
        <f ca="1">OFFSET(基本データ!C$17,MATCH(C22,基本データ!T$18:T$30,0),1,1,1)</f>
        <v>#N/A</v>
      </c>
      <c r="N22" s="3" t="e">
        <f ca="1">OFFSET(基本データ!C$55,MATCH(C22,基本データ!T$56:T$67,0),1,1,1)</f>
        <v>#N/A</v>
      </c>
      <c r="O22" s="3" t="e">
        <f t="shared" ca="1" si="0"/>
        <v>#N/A</v>
      </c>
    </row>
    <row r="23" spans="1:15" ht="15.95" customHeight="1" x14ac:dyDescent="0.15">
      <c r="A23" s="94"/>
      <c r="B23" s="105" t="s">
        <v>140</v>
      </c>
      <c r="C23" s="14">
        <v>1</v>
      </c>
      <c r="D23" s="86" t="str">
        <f t="shared" ca="1" si="1"/>
        <v/>
      </c>
      <c r="E23" s="16" t="str">
        <f ca="1">IF(D23="","",OFFSET(基本データ!$C$4,MATCH($D23,基本データ!$D$5:$D$79,0),9,1,1))</f>
        <v/>
      </c>
      <c r="F23" s="18" t="str">
        <f ca="1">IF(D23="","",OFFSET(基本データ!$C$4,MATCH($D23,基本データ!$D$5:$D$79,0),11,1,1))</f>
        <v/>
      </c>
      <c r="G23" s="13" t="str">
        <f ca="1">IF(D23="","",OFFSET(基本データ!$C$4,MATCH($D23,基本データ!$D$5:$D$79,0),4,1,1))</f>
        <v/>
      </c>
      <c r="H23" s="84" t="str">
        <f ca="1">IF(D23="","",OFFSET(基本データ!$C$4,MATCH($D23,基本データ!$D$5:$D$79,0),12,1,1))</f>
        <v/>
      </c>
      <c r="I23" s="82" t="str">
        <f ca="1">IF(D23="","",OFFSET(基本データ!$C$4,MATCH($D23,基本データ!$D$5:$D$79,0),13,1,1))</f>
        <v/>
      </c>
      <c r="J23" s="82" t="str">
        <f ca="1">IF(D23="","",OFFSET(基本データ!$C$4,MATCH($D23,基本データ!$D$5:$D$79,0),14,1,1))</f>
        <v/>
      </c>
      <c r="K23" s="100"/>
      <c r="L23" s="94"/>
      <c r="M23" s="3" t="e">
        <f ca="1">OFFSET(基本データ!C$30,MATCH(C23,基本データ!T$31:T$43,0),1,1,1)</f>
        <v>#N/A</v>
      </c>
      <c r="N23" s="3" t="e">
        <f ca="1">OFFSET(基本データ!C$67,MATCH(C23,基本データ!T$68:T$79,0),1,1,1)</f>
        <v>#N/A</v>
      </c>
      <c r="O23" s="3" t="e">
        <f t="shared" ca="1" si="0"/>
        <v>#N/A</v>
      </c>
    </row>
    <row r="24" spans="1:15" ht="15.95" customHeight="1" x14ac:dyDescent="0.15">
      <c r="A24" s="94"/>
      <c r="B24" s="105"/>
      <c r="C24" s="14">
        <v>2</v>
      </c>
      <c r="D24" s="86" t="str">
        <f t="shared" ca="1" si="1"/>
        <v/>
      </c>
      <c r="E24" s="16" t="str">
        <f ca="1">IF(D24="","",OFFSET(基本データ!$C$4,MATCH($D24,基本データ!$D$5:$D$79,0),9,1,1))</f>
        <v/>
      </c>
      <c r="F24" s="18" t="str">
        <f ca="1">IF(D24="","",OFFSET(基本データ!$C$4,MATCH($D24,基本データ!$D$5:$D$79,0),11,1,1))</f>
        <v/>
      </c>
      <c r="G24" s="13" t="str">
        <f ca="1">IF(D24="","",OFFSET(基本データ!$C$4,MATCH($D24,基本データ!$D$5:$D$79,0),4,1,1))</f>
        <v/>
      </c>
      <c r="H24" s="84" t="str">
        <f ca="1">IF(D24="","",OFFSET(基本データ!$C$4,MATCH($D24,基本データ!$D$5:$D$79,0),12,1,1))</f>
        <v/>
      </c>
      <c r="I24" s="82" t="str">
        <f ca="1">IF(D24="","",OFFSET(基本データ!$C$4,MATCH($D24,基本データ!$D$5:$D$79,0),13,1,1))</f>
        <v/>
      </c>
      <c r="J24" s="82" t="str">
        <f ca="1">IF(D24="","",OFFSET(基本データ!$C$4,MATCH($D24,基本データ!$D$5:$D$79,0),14,1,1))</f>
        <v/>
      </c>
      <c r="K24" s="100"/>
      <c r="L24" s="94"/>
      <c r="M24" s="3" t="e">
        <f ca="1">OFFSET(基本データ!C$30,MATCH(C24,基本データ!T$31:T$43,0),1,1,1)</f>
        <v>#N/A</v>
      </c>
      <c r="N24" s="3" t="e">
        <f ca="1">OFFSET(基本データ!C$67,MATCH(C24,基本データ!T$68:T$79,0),1,1,1)</f>
        <v>#N/A</v>
      </c>
      <c r="O24" s="3" t="e">
        <f t="shared" ca="1" si="0"/>
        <v>#N/A</v>
      </c>
    </row>
    <row r="25" spans="1:15" ht="15.95" customHeight="1" x14ac:dyDescent="0.15">
      <c r="A25" s="94"/>
      <c r="B25" s="105"/>
      <c r="C25" s="14">
        <v>3</v>
      </c>
      <c r="D25" s="86" t="str">
        <f t="shared" ca="1" si="1"/>
        <v/>
      </c>
      <c r="E25" s="16" t="str">
        <f ca="1">IF(D25="","",OFFSET(基本データ!$C$4,MATCH($D25,基本データ!$D$5:$D$79,0),9,1,1))</f>
        <v/>
      </c>
      <c r="F25" s="18" t="str">
        <f ca="1">IF(D25="","",OFFSET(基本データ!$C$4,MATCH($D25,基本データ!$D$5:$D$79,0),11,1,1))</f>
        <v/>
      </c>
      <c r="G25" s="13" t="str">
        <f ca="1">IF(D25="","",OFFSET(基本データ!$C$4,MATCH($D25,基本データ!$D$5:$D$79,0),4,1,1))</f>
        <v/>
      </c>
      <c r="H25" s="84" t="str">
        <f ca="1">IF(D25="","",OFFSET(基本データ!$C$4,MATCH($D25,基本データ!$D$5:$D$79,0),12,1,1))</f>
        <v/>
      </c>
      <c r="I25" s="82" t="str">
        <f ca="1">IF(D25="","",OFFSET(基本データ!$C$4,MATCH($D25,基本データ!$D$5:$D$79,0),13,1,1))</f>
        <v/>
      </c>
      <c r="J25" s="82" t="str">
        <f ca="1">IF(D25="","",OFFSET(基本データ!$C$4,MATCH($D25,基本データ!$D$5:$D$79,0),14,1,1))</f>
        <v/>
      </c>
      <c r="K25" s="100"/>
      <c r="L25" s="94"/>
      <c r="M25" s="3" t="e">
        <f ca="1">OFFSET(基本データ!C$30,MATCH(C25,基本データ!T$31:T$43,0),1,1,1)</f>
        <v>#N/A</v>
      </c>
      <c r="N25" s="3" t="e">
        <f ca="1">OFFSET(基本データ!C$67,MATCH(C25,基本データ!T$68:T$79,0),1,1,1)</f>
        <v>#N/A</v>
      </c>
      <c r="O25" s="3" t="e">
        <f t="shared" ca="1" si="0"/>
        <v>#N/A</v>
      </c>
    </row>
    <row r="26" spans="1:15" ht="15.95" customHeight="1" x14ac:dyDescent="0.15">
      <c r="A26" s="94"/>
      <c r="B26" s="105"/>
      <c r="C26" s="14">
        <v>4</v>
      </c>
      <c r="D26" s="86" t="str">
        <f t="shared" ca="1" si="1"/>
        <v/>
      </c>
      <c r="E26" s="16" t="str">
        <f ca="1">IF(D26="","",OFFSET(基本データ!$C$4,MATCH($D26,基本データ!$D$5:$D$79,0),9,1,1))</f>
        <v/>
      </c>
      <c r="F26" s="18" t="str">
        <f ca="1">IF(D26="","",OFFSET(基本データ!$C$4,MATCH($D26,基本データ!$D$5:$D$79,0),11,1,1))</f>
        <v/>
      </c>
      <c r="G26" s="13" t="str">
        <f ca="1">IF(D26="","",OFFSET(基本データ!$C$4,MATCH($D26,基本データ!$D$5:$D$79,0),4,1,1))</f>
        <v/>
      </c>
      <c r="H26" s="84" t="str">
        <f ca="1">IF(D26="","",OFFSET(基本データ!$C$4,MATCH($D26,基本データ!$D$5:$D$79,0),12,1,1))</f>
        <v/>
      </c>
      <c r="I26" s="82" t="str">
        <f ca="1">IF(D26="","",OFFSET(基本データ!$C$4,MATCH($D26,基本データ!$D$5:$D$79,0),13,1,1))</f>
        <v/>
      </c>
      <c r="J26" s="82" t="str">
        <f ca="1">IF(D26="","",OFFSET(基本データ!$C$4,MATCH($D26,基本データ!$D$5:$D$79,0),14,1,1))</f>
        <v/>
      </c>
      <c r="K26" s="100"/>
      <c r="L26" s="94"/>
      <c r="M26" s="3" t="e">
        <f ca="1">OFFSET(基本データ!C$30,MATCH(C26,基本データ!T$31:T$43,0),1,1,1)</f>
        <v>#N/A</v>
      </c>
      <c r="N26" s="3" t="e">
        <f ca="1">OFFSET(基本データ!C$67,MATCH(C26,基本データ!T$68:T$79,0),1,1,1)</f>
        <v>#N/A</v>
      </c>
      <c r="O26" s="3" t="e">
        <f t="shared" ca="1" si="0"/>
        <v>#N/A</v>
      </c>
    </row>
    <row r="27" spans="1:15" ht="15.95" customHeight="1" x14ac:dyDescent="0.15">
      <c r="A27" s="94"/>
      <c r="B27" s="105"/>
      <c r="C27" s="14">
        <v>5</v>
      </c>
      <c r="D27" s="86" t="str">
        <f t="shared" ca="1" si="1"/>
        <v/>
      </c>
      <c r="E27" s="16" t="str">
        <f ca="1">IF(D27="","",OFFSET(基本データ!$C$4,MATCH($D27,基本データ!$D$5:$D$79,0),9,1,1))</f>
        <v/>
      </c>
      <c r="F27" s="18" t="str">
        <f ca="1">IF(D27="","",OFFSET(基本データ!$C$4,MATCH($D27,基本データ!$D$5:$D$79,0),11,1,1))</f>
        <v/>
      </c>
      <c r="G27" s="13" t="str">
        <f ca="1">IF(D27="","",OFFSET(基本データ!$C$4,MATCH($D27,基本データ!$D$5:$D$79,0),4,1,1))</f>
        <v/>
      </c>
      <c r="H27" s="84" t="str">
        <f ca="1">IF(D27="","",OFFSET(基本データ!$C$4,MATCH($D27,基本データ!$D$5:$D$79,0),12,1,1))</f>
        <v/>
      </c>
      <c r="I27" s="82" t="str">
        <f ca="1">IF(D27="","",OFFSET(基本データ!$C$4,MATCH($D27,基本データ!$D$5:$D$79,0),13,1,1))</f>
        <v/>
      </c>
      <c r="J27" s="82" t="str">
        <f ca="1">IF(D27="","",OFFSET(基本データ!$C$4,MATCH($D27,基本データ!$D$5:$D$79,0),14,1,1))</f>
        <v/>
      </c>
      <c r="K27" s="100"/>
      <c r="L27" s="94"/>
      <c r="M27" s="3" t="e">
        <f ca="1">OFFSET(基本データ!C$30,MATCH(C27,基本データ!T$31:T$43,0),1,1,1)</f>
        <v>#N/A</v>
      </c>
      <c r="N27" s="3" t="e">
        <f ca="1">OFFSET(基本データ!C$67,MATCH(C27,基本データ!T$68:T$79,0),1,1,1)</f>
        <v>#N/A</v>
      </c>
      <c r="O27" s="3" t="e">
        <f t="shared" ca="1" si="0"/>
        <v>#N/A</v>
      </c>
    </row>
    <row r="28" spans="1:15" s="94" customFormat="1" ht="15.95" customHeight="1" x14ac:dyDescent="0.15">
      <c r="B28" s="136"/>
      <c r="C28" s="137"/>
      <c r="D28" s="138"/>
      <c r="E28" s="139"/>
      <c r="F28" s="140"/>
      <c r="G28" s="141"/>
      <c r="H28" s="142"/>
      <c r="I28" s="143"/>
      <c r="J28" s="143"/>
      <c r="K28" s="100"/>
      <c r="M28" s="137"/>
      <c r="N28" s="137"/>
      <c r="O28" s="137"/>
    </row>
    <row r="29" spans="1:15" ht="15.95" customHeight="1" thickBot="1" x14ac:dyDescent="0.2">
      <c r="A29" s="94"/>
      <c r="B29" s="94"/>
      <c r="C29" s="94"/>
      <c r="D29" s="94"/>
      <c r="E29" s="94"/>
      <c r="F29" s="94"/>
      <c r="G29" s="94"/>
      <c r="H29" s="99" t="s">
        <v>216</v>
      </c>
      <c r="I29" s="94"/>
      <c r="J29" s="94"/>
      <c r="K29" s="94"/>
      <c r="L29" s="94"/>
    </row>
    <row r="30" spans="1:15" ht="15.95" customHeight="1" thickBot="1" x14ac:dyDescent="0.2">
      <c r="A30" s="94"/>
      <c r="B30" s="99" t="s">
        <v>200</v>
      </c>
      <c r="C30" s="94"/>
      <c r="D30" s="94"/>
      <c r="E30" s="94"/>
      <c r="F30" s="94"/>
      <c r="G30" s="94"/>
      <c r="H30" s="94"/>
      <c r="I30" s="144" t="s">
        <v>210</v>
      </c>
      <c r="J30" s="145"/>
      <c r="K30" s="94"/>
      <c r="L30" s="94"/>
    </row>
    <row r="31" spans="1:15" ht="15.95" customHeight="1" thickBot="1" x14ac:dyDescent="0.2">
      <c r="A31" s="94"/>
      <c r="B31" s="99" t="s">
        <v>201</v>
      </c>
      <c r="C31" s="94"/>
      <c r="D31" s="94"/>
      <c r="E31" s="94"/>
      <c r="F31" s="94"/>
      <c r="G31" s="94"/>
      <c r="H31" s="94"/>
      <c r="I31" s="144" t="s">
        <v>211</v>
      </c>
      <c r="J31" s="145"/>
      <c r="K31" s="94"/>
      <c r="L31" s="94"/>
    </row>
    <row r="32" spans="1:15" ht="15.95" customHeight="1" thickBot="1" x14ac:dyDescent="0.2">
      <c r="A32" s="94"/>
      <c r="B32" s="99" t="s">
        <v>192</v>
      </c>
      <c r="C32" s="94"/>
      <c r="D32" s="94"/>
      <c r="E32" s="94"/>
      <c r="F32" s="94"/>
      <c r="G32" s="94"/>
      <c r="H32" s="94"/>
      <c r="I32" s="144" t="s">
        <v>212</v>
      </c>
      <c r="J32" s="145"/>
      <c r="K32" s="94"/>
      <c r="L32" s="94"/>
    </row>
    <row r="33" spans="1:12" ht="15.95" customHeight="1" thickBot="1" x14ac:dyDescent="0.2">
      <c r="A33" s="94"/>
      <c r="B33" s="99" t="s">
        <v>193</v>
      </c>
      <c r="C33" s="94"/>
      <c r="D33" s="94"/>
      <c r="E33" s="94"/>
      <c r="F33" s="94"/>
      <c r="G33" s="135"/>
      <c r="H33" s="94"/>
      <c r="I33" s="144" t="s">
        <v>213</v>
      </c>
      <c r="J33" s="145"/>
      <c r="K33" s="135"/>
      <c r="L33" s="94"/>
    </row>
    <row r="34" spans="1:12" ht="15.95" customHeight="1" thickBot="1" x14ac:dyDescent="0.2">
      <c r="A34" s="94"/>
      <c r="B34" s="94"/>
      <c r="C34" s="94"/>
      <c r="D34" s="94"/>
      <c r="E34" s="94"/>
      <c r="F34" s="94"/>
      <c r="G34" s="135"/>
      <c r="H34" s="94"/>
      <c r="I34" s="146" t="s">
        <v>214</v>
      </c>
      <c r="J34" s="147"/>
      <c r="K34" s="135"/>
      <c r="L34" s="94"/>
    </row>
    <row r="35" spans="1:12" ht="15.95" customHeight="1" thickBot="1" x14ac:dyDescent="0.2">
      <c r="A35" s="94"/>
      <c r="B35" s="94"/>
      <c r="C35" s="94"/>
      <c r="D35" s="94"/>
      <c r="E35" s="94"/>
      <c r="F35" s="94"/>
      <c r="G35" s="135"/>
      <c r="H35" s="94"/>
      <c r="I35" s="146" t="s">
        <v>215</v>
      </c>
      <c r="J35" s="147"/>
      <c r="K35" s="135"/>
      <c r="L35" s="94"/>
    </row>
    <row r="36" spans="1:12" x14ac:dyDescent="0.15">
      <c r="A36" s="94"/>
      <c r="B36" s="94"/>
      <c r="C36" s="94"/>
      <c r="D36" s="94"/>
      <c r="E36" s="94"/>
      <c r="F36" s="94"/>
      <c r="G36" s="94"/>
      <c r="H36" s="135"/>
      <c r="I36" s="135"/>
      <c r="J36" s="135"/>
      <c r="K36" s="135"/>
      <c r="L36" s="94"/>
    </row>
    <row r="37" spans="1:12" ht="13.5" customHeight="1" x14ac:dyDescent="0.15">
      <c r="A37" s="94"/>
      <c r="B37" s="94"/>
      <c r="C37" s="94"/>
      <c r="D37" s="94"/>
      <c r="E37" s="94"/>
      <c r="F37" s="94"/>
      <c r="G37" s="94"/>
      <c r="H37" s="94"/>
      <c r="I37" s="94"/>
      <c r="J37" s="94"/>
      <c r="K37" s="94"/>
      <c r="L37" s="94"/>
    </row>
    <row r="38" spans="1:12" x14ac:dyDescent="0.15">
      <c r="A38" s="94"/>
      <c r="B38" s="104" t="s">
        <v>209</v>
      </c>
      <c r="C38" s="104"/>
      <c r="D38" s="104"/>
      <c r="E38" s="104"/>
      <c r="F38" s="94"/>
      <c r="G38" s="94"/>
      <c r="H38" s="94"/>
      <c r="I38" s="94"/>
      <c r="J38" s="94"/>
      <c r="K38" s="94"/>
      <c r="L38" s="94"/>
    </row>
    <row r="39" spans="1:12" x14ac:dyDescent="0.15">
      <c r="A39" s="94"/>
      <c r="B39" s="104"/>
      <c r="C39" s="104"/>
      <c r="D39" s="104"/>
      <c r="E39" s="104"/>
      <c r="F39" s="101"/>
      <c r="G39" s="94"/>
      <c r="H39" s="94"/>
      <c r="I39" s="94"/>
      <c r="J39" s="94"/>
      <c r="K39" s="94"/>
      <c r="L39" s="94"/>
    </row>
    <row r="40" spans="1:12" x14ac:dyDescent="0.15">
      <c r="A40" s="94"/>
      <c r="B40" s="104"/>
      <c r="C40" s="104"/>
      <c r="D40" s="104"/>
      <c r="E40" s="104"/>
      <c r="F40" s="94"/>
      <c r="G40" s="94"/>
      <c r="H40" s="94"/>
      <c r="I40" s="94"/>
      <c r="J40" s="94"/>
      <c r="K40" s="94"/>
      <c r="L40" s="94"/>
    </row>
  </sheetData>
  <sheetProtection password="CC2F" sheet="1" objects="1" scenarios="1" selectLockedCells="1"/>
  <mergeCells count="12">
    <mergeCell ref="B13:B17"/>
    <mergeCell ref="B18:B22"/>
    <mergeCell ref="B23:B27"/>
    <mergeCell ref="D11:G11"/>
    <mergeCell ref="H11:J11"/>
    <mergeCell ref="I30:J30"/>
    <mergeCell ref="I31:J31"/>
    <mergeCell ref="I32:J32"/>
    <mergeCell ref="B38:E40"/>
    <mergeCell ref="I33:J33"/>
    <mergeCell ref="I34:J34"/>
    <mergeCell ref="I35:J35"/>
  </mergeCells>
  <phoneticPr fontId="1"/>
  <dataValidations count="1">
    <dataValidation type="list" allowBlank="1" showInputMessage="1" showErrorMessage="1" sqref="D5">
      <formula1>$M$9:$M$10</formula1>
    </dataValidation>
  </dataValidations>
  <hyperlinks>
    <hyperlink ref="I30:J30" r:id="rId1" display="FSVHシリーズ／高風量Vフィルター"/>
    <hyperlink ref="I31:J31" r:id="rId2" display="FSVLシリーズ／低圧損Vフィルター "/>
    <hyperlink ref="I32:J32" r:id="rId3" display="Fシリーズ／F型グリーサー "/>
    <hyperlink ref="B38" r:id="rId4" location="anchor_6b9a23133a5e1c0ce96855a52c70e9b6a89ab89b"/>
    <hyperlink ref="I33:J33" r:id="rId5" display="FGS／厨房用防火シャッター "/>
    <hyperlink ref="I34:J34" r:id="rId6" display="  FSVL型-Gタイプ／有圧換気専用Vフィルター  "/>
    <hyperlink ref="I35:J35" r:id="rId7" display="F型-Gタイプ／有圧換気専用グリーサー "/>
  </hyperlinks>
  <pageMargins left="0.7" right="0.7" top="0.75" bottom="0.75" header="0.3" footer="0.3"/>
  <pageSetup paperSize="9" scale="89" orientation="landscape" r:id="rId8"/>
  <headerFooter alignWithMargins="0"/>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99"/>
  <sheetViews>
    <sheetView zoomScale="130" zoomScaleNormal="130" workbookViewId="0">
      <pane xSplit="4" ySplit="4" topLeftCell="E41" activePane="bottomRight" state="frozen"/>
      <selection pane="topRight" activeCell="E1" sqref="E1"/>
      <selection pane="bottomLeft" activeCell="A5" sqref="A5"/>
      <selection pane="bottomRight" activeCell="E63" sqref="E63"/>
    </sheetView>
  </sheetViews>
  <sheetFormatPr defaultRowHeight="13.5" x14ac:dyDescent="0.15"/>
  <cols>
    <col min="1" max="1" width="2.625" customWidth="1"/>
    <col min="2" max="2" width="8.625" customWidth="1"/>
    <col min="3" max="3" width="20.625" customWidth="1"/>
    <col min="4" max="4" width="10.625" customWidth="1"/>
    <col min="5" max="5" width="8.625" customWidth="1"/>
    <col min="6" max="6" width="4.125" customWidth="1"/>
    <col min="7" max="7" width="8.625" customWidth="1"/>
    <col min="8" max="8" width="2.625" customWidth="1"/>
    <col min="9" max="9" width="6.625" customWidth="1"/>
    <col min="10" max="25" width="12.625" customWidth="1"/>
  </cols>
  <sheetData>
    <row r="2" spans="2:25" ht="15" thickBot="1" x14ac:dyDescent="0.2">
      <c r="B2" s="5" t="s">
        <v>32</v>
      </c>
      <c r="C2" s="5"/>
    </row>
    <row r="3" spans="2:25" s="20" customFormat="1" ht="10.5" customHeight="1" x14ac:dyDescent="0.15">
      <c r="B3" s="120" t="s">
        <v>78</v>
      </c>
      <c r="C3" s="129" t="s">
        <v>8</v>
      </c>
      <c r="D3" s="114" t="s">
        <v>2</v>
      </c>
      <c r="E3" s="116" t="s">
        <v>9</v>
      </c>
      <c r="F3" s="117"/>
      <c r="G3" s="118" t="s">
        <v>7</v>
      </c>
      <c r="J3" s="21" t="s">
        <v>24</v>
      </c>
      <c r="K3" s="21" t="s">
        <v>29</v>
      </c>
      <c r="L3" s="21" t="s">
        <v>21</v>
      </c>
      <c r="M3" s="21" t="s">
        <v>30</v>
      </c>
      <c r="N3" s="21" t="s">
        <v>23</v>
      </c>
      <c r="O3" s="109" t="s">
        <v>147</v>
      </c>
      <c r="P3" s="110"/>
      <c r="Q3" s="111"/>
    </row>
    <row r="4" spans="2:25" s="20" customFormat="1" ht="10.5" customHeight="1" thickBot="1" x14ac:dyDescent="0.2">
      <c r="B4" s="121"/>
      <c r="C4" s="130"/>
      <c r="D4" s="115"/>
      <c r="E4" s="40" t="s">
        <v>37</v>
      </c>
      <c r="F4" s="40" t="s">
        <v>38</v>
      </c>
      <c r="G4" s="119"/>
      <c r="J4" s="22" t="s">
        <v>39</v>
      </c>
      <c r="K4" s="22" t="s">
        <v>40</v>
      </c>
      <c r="L4" s="22" t="s">
        <v>41</v>
      </c>
      <c r="M4" s="22"/>
      <c r="N4" s="22" t="s">
        <v>42</v>
      </c>
      <c r="O4" s="70" t="s">
        <v>2</v>
      </c>
      <c r="P4" s="70" t="s">
        <v>148</v>
      </c>
      <c r="Q4" s="70" t="s">
        <v>7</v>
      </c>
    </row>
    <row r="5" spans="2:25" s="20" customFormat="1" ht="10.5" customHeight="1" x14ac:dyDescent="0.15">
      <c r="B5" s="122" t="s">
        <v>5</v>
      </c>
      <c r="C5" s="131" t="s">
        <v>6</v>
      </c>
      <c r="D5" s="41" t="s">
        <v>43</v>
      </c>
      <c r="E5" s="41" t="s">
        <v>44</v>
      </c>
      <c r="F5" s="41">
        <v>2</v>
      </c>
      <c r="G5" s="42">
        <v>41800</v>
      </c>
      <c r="J5" s="28">
        <f>選定!$D$6/F5</f>
        <v>0</v>
      </c>
      <c r="K5" s="29">
        <f t="shared" ref="K5:K36" ca="1" si="0">OFFSET($J$90,3,MATCH(E5,K$90:T$90,0),1,1)</f>
        <v>6.3E-2</v>
      </c>
      <c r="L5" s="29">
        <f ca="1">J5/K5/60</f>
        <v>0</v>
      </c>
      <c r="M5" s="28">
        <v>73.400000000000006</v>
      </c>
      <c r="N5" s="30">
        <f t="shared" ref="N5:N30" ca="1" si="1">M5*0.5*$L$99*L5^2</f>
        <v>0</v>
      </c>
      <c r="O5" s="72" t="s">
        <v>149</v>
      </c>
      <c r="P5" s="30" t="str">
        <f>Y5</f>
        <v>200×200</v>
      </c>
      <c r="Q5" s="88">
        <v>21900</v>
      </c>
      <c r="R5" s="20">
        <f t="shared" ref="R5:R17" ca="1" si="2">IF(AND(N5&lt;=$L$85,N5&gt;=$K$85),1,0)</f>
        <v>0</v>
      </c>
      <c r="S5" s="20">
        <f ca="1">R5</f>
        <v>0</v>
      </c>
      <c r="T5" s="20">
        <f ca="1">IF(R5=0,0,S5)</f>
        <v>0</v>
      </c>
      <c r="V5" s="20">
        <f>LEN(O5)</f>
        <v>8</v>
      </c>
      <c r="W5" s="20">
        <f>FIND("-",O5)</f>
        <v>4</v>
      </c>
      <c r="X5" s="20" t="str">
        <f>MID(O5,W5+1,4)</f>
        <v>2020</v>
      </c>
      <c r="Y5" s="20" t="str">
        <f>CONCATENATE(LEFT(X5,2),0,"×",RIGHT(X5,2),0)</f>
        <v>200×200</v>
      </c>
    </row>
    <row r="6" spans="2:25" s="20" customFormat="1" ht="10.5" customHeight="1" x14ac:dyDescent="0.15">
      <c r="B6" s="123"/>
      <c r="C6" s="127"/>
      <c r="D6" s="24" t="s">
        <v>45</v>
      </c>
      <c r="E6" s="24" t="s">
        <v>46</v>
      </c>
      <c r="F6" s="24">
        <v>2</v>
      </c>
      <c r="G6" s="34">
        <v>42800</v>
      </c>
      <c r="J6" s="28">
        <f>選定!$D$6/F6</f>
        <v>0</v>
      </c>
      <c r="K6" s="29">
        <f t="shared" ca="1" si="0"/>
        <v>8.7499999999999994E-2</v>
      </c>
      <c r="L6" s="29">
        <f t="shared" ref="L6:L30" ca="1" si="3">J6/K6/60</f>
        <v>0</v>
      </c>
      <c r="M6" s="28">
        <v>73.400000000000006</v>
      </c>
      <c r="N6" s="30">
        <f t="shared" ca="1" si="1"/>
        <v>0</v>
      </c>
      <c r="O6" s="72" t="s">
        <v>150</v>
      </c>
      <c r="P6" s="30" t="str">
        <f t="shared" ref="P6:P69" si="4">Y6</f>
        <v>300×200</v>
      </c>
      <c r="Q6" s="88">
        <v>22800</v>
      </c>
      <c r="R6" s="20">
        <f t="shared" ca="1" si="2"/>
        <v>0</v>
      </c>
      <c r="S6" s="20">
        <f ca="1">R6+S5</f>
        <v>0</v>
      </c>
      <c r="T6" s="20">
        <f t="shared" ref="T6:T17" ca="1" si="5">IF(R6=0,0,S6)</f>
        <v>0</v>
      </c>
      <c r="V6" s="20">
        <f t="shared" ref="V6:V69" si="6">LEN(O6)</f>
        <v>8</v>
      </c>
      <c r="W6" s="20">
        <f t="shared" ref="W6:W69" si="7">FIND("-",O6)</f>
        <v>4</v>
      </c>
      <c r="X6" s="20" t="str">
        <f t="shared" ref="X6:X69" si="8">MID(O6,W6+1,4)</f>
        <v>3020</v>
      </c>
      <c r="Y6" s="20" t="str">
        <f t="shared" ref="Y6:Y69" si="9">CONCATENATE(LEFT(X6,2),0,"×",RIGHT(X6,2),0)</f>
        <v>300×200</v>
      </c>
    </row>
    <row r="7" spans="2:25" s="20" customFormat="1" ht="10.5" customHeight="1" x14ac:dyDescent="0.15">
      <c r="B7" s="123"/>
      <c r="C7" s="127"/>
      <c r="D7" s="24" t="s">
        <v>47</v>
      </c>
      <c r="E7" s="24" t="s">
        <v>48</v>
      </c>
      <c r="F7" s="24">
        <v>2</v>
      </c>
      <c r="G7" s="34">
        <v>45800</v>
      </c>
      <c r="J7" s="28">
        <f>選定!$D$6/F7</f>
        <v>0</v>
      </c>
      <c r="K7" s="29">
        <f t="shared" ca="1" si="0"/>
        <v>0.105</v>
      </c>
      <c r="L7" s="29">
        <f t="shared" ca="1" si="3"/>
        <v>0</v>
      </c>
      <c r="M7" s="28">
        <v>73.400000000000006</v>
      </c>
      <c r="N7" s="30">
        <f t="shared" ca="1" si="1"/>
        <v>0</v>
      </c>
      <c r="O7" s="72" t="s">
        <v>151</v>
      </c>
      <c r="P7" s="30" t="str">
        <f t="shared" si="4"/>
        <v>300×250</v>
      </c>
      <c r="Q7" s="88">
        <v>23600</v>
      </c>
      <c r="R7" s="20">
        <f t="shared" ca="1" si="2"/>
        <v>0</v>
      </c>
      <c r="S7" s="20">
        <f t="shared" ref="S7:S17" ca="1" si="10">R7+S6</f>
        <v>0</v>
      </c>
      <c r="T7" s="20">
        <f t="shared" ca="1" si="5"/>
        <v>0</v>
      </c>
      <c r="V7" s="20">
        <f t="shared" si="6"/>
        <v>8</v>
      </c>
      <c r="W7" s="20">
        <f t="shared" si="7"/>
        <v>4</v>
      </c>
      <c r="X7" s="20" t="str">
        <f t="shared" si="8"/>
        <v>3025</v>
      </c>
      <c r="Y7" s="20" t="str">
        <f t="shared" si="9"/>
        <v>300×250</v>
      </c>
    </row>
    <row r="8" spans="2:25" s="20" customFormat="1" ht="10.5" customHeight="1" x14ac:dyDescent="0.15">
      <c r="B8" s="123"/>
      <c r="C8" s="127"/>
      <c r="D8" s="24" t="s">
        <v>49</v>
      </c>
      <c r="E8" s="24" t="s">
        <v>50</v>
      </c>
      <c r="F8" s="24">
        <v>2</v>
      </c>
      <c r="G8" s="34">
        <v>50000</v>
      </c>
      <c r="J8" s="28">
        <f>選定!$D$6/F8</f>
        <v>0</v>
      </c>
      <c r="K8" s="29">
        <f t="shared" ca="1" si="0"/>
        <v>0.13999999999999999</v>
      </c>
      <c r="L8" s="29">
        <f t="shared" ca="1" si="3"/>
        <v>0</v>
      </c>
      <c r="M8" s="28">
        <v>73.400000000000006</v>
      </c>
      <c r="N8" s="30">
        <f t="shared" ca="1" si="1"/>
        <v>0</v>
      </c>
      <c r="O8" s="72" t="s">
        <v>152</v>
      </c>
      <c r="P8" s="30" t="str">
        <f t="shared" si="4"/>
        <v>300×300</v>
      </c>
      <c r="Q8" s="88">
        <v>24700</v>
      </c>
      <c r="R8" s="20">
        <f t="shared" ca="1" si="2"/>
        <v>0</v>
      </c>
      <c r="S8" s="20">
        <f t="shared" ca="1" si="10"/>
        <v>0</v>
      </c>
      <c r="T8" s="20">
        <f t="shared" ca="1" si="5"/>
        <v>0</v>
      </c>
      <c r="V8" s="20">
        <f t="shared" si="6"/>
        <v>8</v>
      </c>
      <c r="W8" s="20">
        <f t="shared" si="7"/>
        <v>4</v>
      </c>
      <c r="X8" s="20" t="str">
        <f t="shared" si="8"/>
        <v>3030</v>
      </c>
      <c r="Y8" s="20" t="str">
        <f t="shared" si="9"/>
        <v>300×300</v>
      </c>
    </row>
    <row r="9" spans="2:25" s="20" customFormat="1" ht="10.5" customHeight="1" x14ac:dyDescent="0.15">
      <c r="B9" s="123"/>
      <c r="C9" s="127"/>
      <c r="D9" s="24" t="s">
        <v>51</v>
      </c>
      <c r="E9" s="24" t="s">
        <v>52</v>
      </c>
      <c r="F9" s="24">
        <v>2</v>
      </c>
      <c r="G9" s="34">
        <v>54000</v>
      </c>
      <c r="J9" s="28">
        <f>選定!$D$6/F9</f>
        <v>0</v>
      </c>
      <c r="K9" s="29">
        <f t="shared" ca="1" si="0"/>
        <v>0.17499999999999999</v>
      </c>
      <c r="L9" s="29">
        <f t="shared" ca="1" si="3"/>
        <v>0</v>
      </c>
      <c r="M9" s="28">
        <v>73.400000000000006</v>
      </c>
      <c r="N9" s="30">
        <f t="shared" ca="1" si="1"/>
        <v>0</v>
      </c>
      <c r="O9" s="72" t="s">
        <v>153</v>
      </c>
      <c r="P9" s="30" t="str">
        <f t="shared" si="4"/>
        <v>400×250</v>
      </c>
      <c r="Q9" s="88">
        <v>25100</v>
      </c>
      <c r="R9" s="20">
        <f t="shared" ca="1" si="2"/>
        <v>0</v>
      </c>
      <c r="S9" s="20">
        <f t="shared" ca="1" si="10"/>
        <v>0</v>
      </c>
      <c r="T9" s="20">
        <f t="shared" ca="1" si="5"/>
        <v>0</v>
      </c>
      <c r="V9" s="20">
        <f t="shared" si="6"/>
        <v>8</v>
      </c>
      <c r="W9" s="20">
        <f t="shared" si="7"/>
        <v>4</v>
      </c>
      <c r="X9" s="20" t="str">
        <f t="shared" si="8"/>
        <v>4025</v>
      </c>
      <c r="Y9" s="20" t="str">
        <f t="shared" si="9"/>
        <v>400×250</v>
      </c>
    </row>
    <row r="10" spans="2:25" s="20" customFormat="1" ht="10.5" customHeight="1" x14ac:dyDescent="0.15">
      <c r="B10" s="123"/>
      <c r="C10" s="127"/>
      <c r="D10" s="24" t="s">
        <v>53</v>
      </c>
      <c r="E10" s="24" t="s">
        <v>46</v>
      </c>
      <c r="F10" s="24">
        <v>4</v>
      </c>
      <c r="G10" s="34">
        <v>72700</v>
      </c>
      <c r="J10" s="28">
        <f>選定!$D$6/F10</f>
        <v>0</v>
      </c>
      <c r="K10" s="29">
        <f t="shared" ca="1" si="0"/>
        <v>8.7499999999999994E-2</v>
      </c>
      <c r="L10" s="29">
        <f t="shared" ca="1" si="3"/>
        <v>0</v>
      </c>
      <c r="M10" s="28">
        <v>73.400000000000006</v>
      </c>
      <c r="N10" s="30">
        <f t="shared" ca="1" si="1"/>
        <v>0</v>
      </c>
      <c r="O10" s="72" t="s">
        <v>154</v>
      </c>
      <c r="P10" s="30" t="str">
        <f t="shared" si="4"/>
        <v>500×200</v>
      </c>
      <c r="Q10" s="88">
        <v>25000</v>
      </c>
      <c r="R10" s="20">
        <f t="shared" ca="1" si="2"/>
        <v>0</v>
      </c>
      <c r="S10" s="20">
        <f t="shared" ca="1" si="10"/>
        <v>0</v>
      </c>
      <c r="T10" s="20">
        <f t="shared" ca="1" si="5"/>
        <v>0</v>
      </c>
      <c r="V10" s="20">
        <f t="shared" si="6"/>
        <v>8</v>
      </c>
      <c r="W10" s="20">
        <f t="shared" si="7"/>
        <v>4</v>
      </c>
      <c r="X10" s="20" t="str">
        <f t="shared" si="8"/>
        <v>5020</v>
      </c>
      <c r="Y10" s="20" t="str">
        <f t="shared" si="9"/>
        <v>500×200</v>
      </c>
    </row>
    <row r="11" spans="2:25" s="20" customFormat="1" ht="10.5" customHeight="1" x14ac:dyDescent="0.15">
      <c r="B11" s="123"/>
      <c r="C11" s="127"/>
      <c r="D11" s="24" t="s">
        <v>54</v>
      </c>
      <c r="E11" s="24" t="s">
        <v>48</v>
      </c>
      <c r="F11" s="24">
        <v>4</v>
      </c>
      <c r="G11" s="34">
        <v>76800</v>
      </c>
      <c r="J11" s="28">
        <f>選定!$D$6/F11</f>
        <v>0</v>
      </c>
      <c r="K11" s="29">
        <f t="shared" ca="1" si="0"/>
        <v>0.105</v>
      </c>
      <c r="L11" s="29">
        <f t="shared" ca="1" si="3"/>
        <v>0</v>
      </c>
      <c r="M11" s="28">
        <v>73.400000000000006</v>
      </c>
      <c r="N11" s="30">
        <f t="shared" ca="1" si="1"/>
        <v>0</v>
      </c>
      <c r="O11" s="72" t="s">
        <v>155</v>
      </c>
      <c r="P11" s="30" t="str">
        <f t="shared" si="4"/>
        <v>500×250</v>
      </c>
      <c r="Q11" s="88">
        <v>26500</v>
      </c>
      <c r="R11" s="20">
        <f t="shared" ca="1" si="2"/>
        <v>0</v>
      </c>
      <c r="S11" s="20">
        <f t="shared" ca="1" si="10"/>
        <v>0</v>
      </c>
      <c r="T11" s="20">
        <f t="shared" ca="1" si="5"/>
        <v>0</v>
      </c>
      <c r="V11" s="20">
        <f t="shared" si="6"/>
        <v>8</v>
      </c>
      <c r="W11" s="20">
        <f t="shared" si="7"/>
        <v>4</v>
      </c>
      <c r="X11" s="20" t="str">
        <f t="shared" si="8"/>
        <v>5025</v>
      </c>
      <c r="Y11" s="20" t="str">
        <f t="shared" si="9"/>
        <v>500×250</v>
      </c>
    </row>
    <row r="12" spans="2:25" s="20" customFormat="1" ht="10.5" customHeight="1" x14ac:dyDescent="0.15">
      <c r="B12" s="123"/>
      <c r="C12" s="127"/>
      <c r="D12" s="24" t="s">
        <v>55</v>
      </c>
      <c r="E12" s="24" t="s">
        <v>50</v>
      </c>
      <c r="F12" s="24">
        <v>4</v>
      </c>
      <c r="G12" s="34">
        <v>82700</v>
      </c>
      <c r="J12" s="28">
        <f>選定!$D$6/F12</f>
        <v>0</v>
      </c>
      <c r="K12" s="29">
        <f t="shared" ca="1" si="0"/>
        <v>0.13999999999999999</v>
      </c>
      <c r="L12" s="29">
        <f t="shared" ca="1" si="3"/>
        <v>0</v>
      </c>
      <c r="M12" s="28">
        <v>73.400000000000006</v>
      </c>
      <c r="N12" s="30">
        <f t="shared" ca="1" si="1"/>
        <v>0</v>
      </c>
      <c r="O12" s="72" t="s">
        <v>156</v>
      </c>
      <c r="P12" s="30" t="str">
        <f t="shared" si="4"/>
        <v>500×300</v>
      </c>
      <c r="Q12" s="88">
        <v>28300</v>
      </c>
      <c r="R12" s="20">
        <f t="shared" ca="1" si="2"/>
        <v>0</v>
      </c>
      <c r="S12" s="20">
        <f t="shared" ca="1" si="10"/>
        <v>0</v>
      </c>
      <c r="T12" s="20">
        <f t="shared" ca="1" si="5"/>
        <v>0</v>
      </c>
      <c r="V12" s="20">
        <f t="shared" si="6"/>
        <v>8</v>
      </c>
      <c r="W12" s="20">
        <f t="shared" si="7"/>
        <v>4</v>
      </c>
      <c r="X12" s="20" t="str">
        <f t="shared" si="8"/>
        <v>5030</v>
      </c>
      <c r="Y12" s="20" t="str">
        <f t="shared" si="9"/>
        <v>500×300</v>
      </c>
    </row>
    <row r="13" spans="2:25" s="20" customFormat="1" ht="10.5" customHeight="1" x14ac:dyDescent="0.15">
      <c r="B13" s="123"/>
      <c r="C13" s="127"/>
      <c r="D13" s="24" t="s">
        <v>56</v>
      </c>
      <c r="E13" s="24" t="s">
        <v>52</v>
      </c>
      <c r="F13" s="24">
        <v>4</v>
      </c>
      <c r="G13" s="34">
        <v>88700</v>
      </c>
      <c r="J13" s="28">
        <f>選定!$D$6/F13</f>
        <v>0</v>
      </c>
      <c r="K13" s="29">
        <f t="shared" ca="1" si="0"/>
        <v>0.17499999999999999</v>
      </c>
      <c r="L13" s="29">
        <f t="shared" ca="1" si="3"/>
        <v>0</v>
      </c>
      <c r="M13" s="28">
        <v>73.400000000000006</v>
      </c>
      <c r="N13" s="30">
        <f t="shared" ca="1" si="1"/>
        <v>0</v>
      </c>
      <c r="O13" s="72" t="s">
        <v>157</v>
      </c>
      <c r="P13" s="30" t="str">
        <f t="shared" si="4"/>
        <v>500×350</v>
      </c>
      <c r="Q13" s="88">
        <v>30300</v>
      </c>
      <c r="R13" s="20">
        <f t="shared" ca="1" si="2"/>
        <v>0</v>
      </c>
      <c r="S13" s="20">
        <f t="shared" ca="1" si="10"/>
        <v>0</v>
      </c>
      <c r="T13" s="20">
        <f t="shared" ca="1" si="5"/>
        <v>0</v>
      </c>
      <c r="V13" s="20">
        <f t="shared" si="6"/>
        <v>8</v>
      </c>
      <c r="W13" s="20">
        <f t="shared" si="7"/>
        <v>4</v>
      </c>
      <c r="X13" s="20" t="str">
        <f t="shared" si="8"/>
        <v>5035</v>
      </c>
      <c r="Y13" s="20" t="str">
        <f t="shared" si="9"/>
        <v>500×350</v>
      </c>
    </row>
    <row r="14" spans="2:25" s="20" customFormat="1" ht="10.5" customHeight="1" x14ac:dyDescent="0.15">
      <c r="B14" s="123"/>
      <c r="C14" s="127"/>
      <c r="D14" s="24" t="s">
        <v>57</v>
      </c>
      <c r="E14" s="24" t="s">
        <v>46</v>
      </c>
      <c r="F14" s="24">
        <v>6</v>
      </c>
      <c r="G14" s="34">
        <v>99000</v>
      </c>
      <c r="J14" s="28">
        <f>選定!$D$6/F14</f>
        <v>0</v>
      </c>
      <c r="K14" s="29">
        <f t="shared" ca="1" si="0"/>
        <v>8.7499999999999994E-2</v>
      </c>
      <c r="L14" s="29">
        <f t="shared" ca="1" si="3"/>
        <v>0</v>
      </c>
      <c r="M14" s="28">
        <v>73.400000000000006</v>
      </c>
      <c r="N14" s="30">
        <f t="shared" ca="1" si="1"/>
        <v>0</v>
      </c>
      <c r="O14" s="72" t="s">
        <v>158</v>
      </c>
      <c r="P14" s="30" t="str">
        <f t="shared" si="4"/>
        <v>700×200</v>
      </c>
      <c r="Q14" s="88">
        <v>27100</v>
      </c>
      <c r="R14" s="20">
        <f t="shared" ca="1" si="2"/>
        <v>0</v>
      </c>
      <c r="S14" s="20">
        <f t="shared" ca="1" si="10"/>
        <v>0</v>
      </c>
      <c r="T14" s="20">
        <f t="shared" ca="1" si="5"/>
        <v>0</v>
      </c>
      <c r="V14" s="20">
        <f t="shared" si="6"/>
        <v>8</v>
      </c>
      <c r="W14" s="20">
        <f t="shared" si="7"/>
        <v>4</v>
      </c>
      <c r="X14" s="20" t="str">
        <f t="shared" si="8"/>
        <v>7020</v>
      </c>
      <c r="Y14" s="20" t="str">
        <f t="shared" si="9"/>
        <v>700×200</v>
      </c>
    </row>
    <row r="15" spans="2:25" s="20" customFormat="1" ht="10.5" customHeight="1" x14ac:dyDescent="0.15">
      <c r="B15" s="123"/>
      <c r="C15" s="127"/>
      <c r="D15" s="24" t="s">
        <v>58</v>
      </c>
      <c r="E15" s="24" t="s">
        <v>48</v>
      </c>
      <c r="F15" s="24">
        <v>6</v>
      </c>
      <c r="G15" s="34">
        <v>105000</v>
      </c>
      <c r="J15" s="28">
        <f>選定!$D$6/F15</f>
        <v>0</v>
      </c>
      <c r="K15" s="29">
        <f t="shared" ca="1" si="0"/>
        <v>0.105</v>
      </c>
      <c r="L15" s="29">
        <f t="shared" ca="1" si="3"/>
        <v>0</v>
      </c>
      <c r="M15" s="28">
        <v>73.400000000000006</v>
      </c>
      <c r="N15" s="30">
        <f t="shared" ca="1" si="1"/>
        <v>0</v>
      </c>
      <c r="O15" s="72" t="s">
        <v>159</v>
      </c>
      <c r="P15" s="30" t="str">
        <f t="shared" si="4"/>
        <v>600×250</v>
      </c>
      <c r="Q15" s="88">
        <v>27100</v>
      </c>
      <c r="R15" s="20">
        <f t="shared" ca="1" si="2"/>
        <v>0</v>
      </c>
      <c r="S15" s="20">
        <f t="shared" ca="1" si="10"/>
        <v>0</v>
      </c>
      <c r="T15" s="20">
        <f t="shared" ca="1" si="5"/>
        <v>0</v>
      </c>
      <c r="V15" s="20">
        <f t="shared" si="6"/>
        <v>8</v>
      </c>
      <c r="W15" s="20">
        <f t="shared" si="7"/>
        <v>4</v>
      </c>
      <c r="X15" s="20" t="str">
        <f t="shared" si="8"/>
        <v>6025</v>
      </c>
      <c r="Y15" s="20" t="str">
        <f t="shared" si="9"/>
        <v>600×250</v>
      </c>
    </row>
    <row r="16" spans="2:25" s="20" customFormat="1" ht="10.5" customHeight="1" x14ac:dyDescent="0.15">
      <c r="B16" s="123"/>
      <c r="C16" s="127"/>
      <c r="D16" s="24" t="s">
        <v>59</v>
      </c>
      <c r="E16" s="24" t="s">
        <v>50</v>
      </c>
      <c r="F16" s="24">
        <v>6</v>
      </c>
      <c r="G16" s="34">
        <v>117500</v>
      </c>
      <c r="J16" s="28">
        <f>選定!$D$6/F16</f>
        <v>0</v>
      </c>
      <c r="K16" s="29">
        <f t="shared" ca="1" si="0"/>
        <v>0.13999999999999999</v>
      </c>
      <c r="L16" s="29">
        <f t="shared" ca="1" si="3"/>
        <v>0</v>
      </c>
      <c r="M16" s="28">
        <v>73.400000000000006</v>
      </c>
      <c r="N16" s="30">
        <f t="shared" ca="1" si="1"/>
        <v>0</v>
      </c>
      <c r="O16" s="72" t="s">
        <v>160</v>
      </c>
      <c r="P16" s="30" t="str">
        <f t="shared" si="4"/>
        <v>600×350</v>
      </c>
      <c r="Q16" s="88">
        <v>31100</v>
      </c>
      <c r="R16" s="20">
        <f t="shared" ca="1" si="2"/>
        <v>0</v>
      </c>
      <c r="S16" s="20">
        <f t="shared" ca="1" si="10"/>
        <v>0</v>
      </c>
      <c r="T16" s="20">
        <f t="shared" ca="1" si="5"/>
        <v>0</v>
      </c>
      <c r="V16" s="20">
        <f t="shared" si="6"/>
        <v>8</v>
      </c>
      <c r="W16" s="20">
        <f t="shared" si="7"/>
        <v>4</v>
      </c>
      <c r="X16" s="20" t="str">
        <f t="shared" si="8"/>
        <v>6035</v>
      </c>
      <c r="Y16" s="20" t="str">
        <f t="shared" si="9"/>
        <v>600×350</v>
      </c>
    </row>
    <row r="17" spans="2:25" s="20" customFormat="1" ht="10.5" customHeight="1" x14ac:dyDescent="0.15">
      <c r="B17" s="123"/>
      <c r="C17" s="127"/>
      <c r="D17" s="24" t="s">
        <v>60</v>
      </c>
      <c r="E17" s="24" t="s">
        <v>52</v>
      </c>
      <c r="F17" s="24">
        <v>6</v>
      </c>
      <c r="G17" s="34">
        <v>125500</v>
      </c>
      <c r="J17" s="28">
        <f>選定!$D$6/F17</f>
        <v>0</v>
      </c>
      <c r="K17" s="29">
        <f t="shared" ca="1" si="0"/>
        <v>0.17499999999999999</v>
      </c>
      <c r="L17" s="29">
        <f t="shared" ca="1" si="3"/>
        <v>0</v>
      </c>
      <c r="M17" s="28">
        <v>73.400000000000006</v>
      </c>
      <c r="N17" s="30">
        <f t="shared" ca="1" si="1"/>
        <v>0</v>
      </c>
      <c r="O17" s="72" t="s">
        <v>161</v>
      </c>
      <c r="P17" s="30" t="str">
        <f t="shared" si="4"/>
        <v>600×400</v>
      </c>
      <c r="Q17" s="88">
        <v>32500</v>
      </c>
      <c r="R17" s="20">
        <f t="shared" ca="1" si="2"/>
        <v>0</v>
      </c>
      <c r="S17" s="20">
        <f t="shared" ca="1" si="10"/>
        <v>0</v>
      </c>
      <c r="T17" s="20">
        <f t="shared" ca="1" si="5"/>
        <v>0</v>
      </c>
      <c r="V17" s="20">
        <f t="shared" si="6"/>
        <v>8</v>
      </c>
      <c r="W17" s="20">
        <f t="shared" si="7"/>
        <v>4</v>
      </c>
      <c r="X17" s="20" t="str">
        <f t="shared" si="8"/>
        <v>6040</v>
      </c>
      <c r="Y17" s="20" t="str">
        <f t="shared" si="9"/>
        <v>600×400</v>
      </c>
    </row>
    <row r="18" spans="2:25" s="20" customFormat="1" ht="10.5" customHeight="1" x14ac:dyDescent="0.15">
      <c r="B18" s="123"/>
      <c r="C18" s="126" t="s">
        <v>138</v>
      </c>
      <c r="D18" s="23" t="s">
        <v>96</v>
      </c>
      <c r="E18" s="23" t="s">
        <v>95</v>
      </c>
      <c r="F18" s="23">
        <v>2</v>
      </c>
      <c r="G18" s="56">
        <v>62100</v>
      </c>
      <c r="J18" s="25">
        <f>選定!$D$6/F18</f>
        <v>0</v>
      </c>
      <c r="K18" s="26">
        <f t="shared" ca="1" si="0"/>
        <v>6.2099999999999995E-2</v>
      </c>
      <c r="L18" s="26">
        <f t="shared" ca="1" si="3"/>
        <v>0</v>
      </c>
      <c r="M18" s="27">
        <f t="shared" ref="M18:M30" ca="1" si="11">$L$96*L18^$L$97</f>
        <v>0</v>
      </c>
      <c r="N18" s="25">
        <f t="shared" ca="1" si="1"/>
        <v>0</v>
      </c>
      <c r="O18" s="73" t="s">
        <v>149</v>
      </c>
      <c r="P18" s="25" t="str">
        <f t="shared" si="4"/>
        <v>200×200</v>
      </c>
      <c r="Q18" s="89">
        <v>21900</v>
      </c>
      <c r="R18" s="20">
        <f ca="1">IF(AND(N18&lt;=$L$86,N18&gt;=$K$86),1,0)</f>
        <v>0</v>
      </c>
      <c r="S18" s="20">
        <f ca="1">R18</f>
        <v>0</v>
      </c>
      <c r="T18" s="20">
        <f ca="1">IF(R18=0,0,S18)</f>
        <v>0</v>
      </c>
      <c r="V18" s="20">
        <f t="shared" si="6"/>
        <v>8</v>
      </c>
      <c r="W18" s="20">
        <f t="shared" si="7"/>
        <v>4</v>
      </c>
      <c r="X18" s="20" t="str">
        <f t="shared" si="8"/>
        <v>2020</v>
      </c>
      <c r="Y18" s="20" t="str">
        <f t="shared" si="9"/>
        <v>200×200</v>
      </c>
    </row>
    <row r="19" spans="2:25" s="20" customFormat="1" ht="10.5" customHeight="1" x14ac:dyDescent="0.15">
      <c r="B19" s="123"/>
      <c r="C19" s="126"/>
      <c r="D19" s="23" t="s">
        <v>97</v>
      </c>
      <c r="E19" s="23" t="s">
        <v>83</v>
      </c>
      <c r="F19" s="23">
        <v>2</v>
      </c>
      <c r="G19" s="56">
        <v>63300</v>
      </c>
      <c r="J19" s="25">
        <f>選定!$D$6/F19</f>
        <v>0</v>
      </c>
      <c r="K19" s="26">
        <f t="shared" ca="1" si="0"/>
        <v>9.2499999999999999E-2</v>
      </c>
      <c r="L19" s="26">
        <f t="shared" ca="1" si="3"/>
        <v>0</v>
      </c>
      <c r="M19" s="27">
        <f t="shared" ca="1" si="11"/>
        <v>0</v>
      </c>
      <c r="N19" s="25">
        <f t="shared" ca="1" si="1"/>
        <v>0</v>
      </c>
      <c r="O19" s="73" t="s">
        <v>162</v>
      </c>
      <c r="P19" s="25" t="str">
        <f t="shared" si="4"/>
        <v>300×200</v>
      </c>
      <c r="Q19" s="89">
        <v>22800</v>
      </c>
      <c r="R19" s="20">
        <f t="shared" ref="R19:R30" ca="1" si="12">IF(AND(N19&lt;=$L$86,N19&gt;=$K$86),1,0)</f>
        <v>0</v>
      </c>
      <c r="S19" s="20">
        <f ca="1">R19+S18</f>
        <v>0</v>
      </c>
      <c r="T19" s="20">
        <f t="shared" ref="T19:T30" ca="1" si="13">IF(R19=0,0,S19)</f>
        <v>0</v>
      </c>
      <c r="V19" s="20">
        <f t="shared" si="6"/>
        <v>8</v>
      </c>
      <c r="W19" s="20">
        <f t="shared" si="7"/>
        <v>4</v>
      </c>
      <c r="X19" s="20" t="str">
        <f t="shared" si="8"/>
        <v>3020</v>
      </c>
      <c r="Y19" s="20" t="str">
        <f t="shared" si="9"/>
        <v>300×200</v>
      </c>
    </row>
    <row r="20" spans="2:25" s="20" customFormat="1" ht="10.5" customHeight="1" x14ac:dyDescent="0.15">
      <c r="B20" s="123"/>
      <c r="C20" s="126"/>
      <c r="D20" s="23" t="s">
        <v>98</v>
      </c>
      <c r="E20" s="23" t="s">
        <v>85</v>
      </c>
      <c r="F20" s="23">
        <v>2</v>
      </c>
      <c r="G20" s="56">
        <v>66700</v>
      </c>
      <c r="J20" s="25">
        <f>選定!$D$6/F20</f>
        <v>0</v>
      </c>
      <c r="K20" s="26">
        <f t="shared" ca="1" si="0"/>
        <v>0.11399999999999999</v>
      </c>
      <c r="L20" s="26">
        <f t="shared" ca="1" si="3"/>
        <v>0</v>
      </c>
      <c r="M20" s="27">
        <f t="shared" ca="1" si="11"/>
        <v>0</v>
      </c>
      <c r="N20" s="25">
        <f t="shared" ca="1" si="1"/>
        <v>0</v>
      </c>
      <c r="O20" s="73" t="s">
        <v>151</v>
      </c>
      <c r="P20" s="25" t="str">
        <f t="shared" si="4"/>
        <v>300×250</v>
      </c>
      <c r="Q20" s="89">
        <v>23600</v>
      </c>
      <c r="R20" s="20">
        <f t="shared" ca="1" si="12"/>
        <v>0</v>
      </c>
      <c r="S20" s="20">
        <f t="shared" ref="S20:S30" ca="1" si="14">R20+S19</f>
        <v>0</v>
      </c>
      <c r="T20" s="20">
        <f t="shared" ca="1" si="13"/>
        <v>0</v>
      </c>
      <c r="V20" s="20">
        <f t="shared" si="6"/>
        <v>8</v>
      </c>
      <c r="W20" s="20">
        <f t="shared" si="7"/>
        <v>4</v>
      </c>
      <c r="X20" s="20" t="str">
        <f t="shared" si="8"/>
        <v>3025</v>
      </c>
      <c r="Y20" s="20" t="str">
        <f t="shared" si="9"/>
        <v>300×250</v>
      </c>
    </row>
    <row r="21" spans="2:25" s="20" customFormat="1" ht="10.5" customHeight="1" x14ac:dyDescent="0.15">
      <c r="B21" s="123"/>
      <c r="C21" s="126"/>
      <c r="D21" s="23" t="s">
        <v>99</v>
      </c>
      <c r="E21" s="23" t="s">
        <v>87</v>
      </c>
      <c r="F21" s="23">
        <v>2</v>
      </c>
      <c r="G21" s="56">
        <v>70200</v>
      </c>
      <c r="J21" s="25">
        <f>選定!$D$6/F21</f>
        <v>0</v>
      </c>
      <c r="K21" s="26">
        <f t="shared" ca="1" si="0"/>
        <v>0.15800000000000003</v>
      </c>
      <c r="L21" s="26">
        <f t="shared" ca="1" si="3"/>
        <v>0</v>
      </c>
      <c r="M21" s="27">
        <f t="shared" ca="1" si="11"/>
        <v>0</v>
      </c>
      <c r="N21" s="25">
        <f t="shared" ca="1" si="1"/>
        <v>0</v>
      </c>
      <c r="O21" s="73" t="s">
        <v>163</v>
      </c>
      <c r="P21" s="25" t="str">
        <f t="shared" si="4"/>
        <v>300×300</v>
      </c>
      <c r="Q21" s="89">
        <v>24700</v>
      </c>
      <c r="R21" s="20">
        <f t="shared" ca="1" si="12"/>
        <v>0</v>
      </c>
      <c r="S21" s="20">
        <f t="shared" ca="1" si="14"/>
        <v>0</v>
      </c>
      <c r="T21" s="20">
        <f t="shared" ca="1" si="13"/>
        <v>0</v>
      </c>
      <c r="V21" s="20">
        <f t="shared" si="6"/>
        <v>8</v>
      </c>
      <c r="W21" s="20">
        <f t="shared" si="7"/>
        <v>4</v>
      </c>
      <c r="X21" s="20" t="str">
        <f t="shared" si="8"/>
        <v>3030</v>
      </c>
      <c r="Y21" s="20" t="str">
        <f t="shared" si="9"/>
        <v>300×300</v>
      </c>
    </row>
    <row r="22" spans="2:25" s="20" customFormat="1" ht="10.5" customHeight="1" x14ac:dyDescent="0.15">
      <c r="B22" s="123"/>
      <c r="C22" s="126"/>
      <c r="D22" s="23" t="s">
        <v>100</v>
      </c>
      <c r="E22" s="23" t="s">
        <v>81</v>
      </c>
      <c r="F22" s="23">
        <v>2</v>
      </c>
      <c r="G22" s="56">
        <v>74800</v>
      </c>
      <c r="J22" s="25">
        <f>選定!$D$6/F22</f>
        <v>0</v>
      </c>
      <c r="K22" s="26">
        <f t="shared" ca="1" si="0"/>
        <v>0.20250000000000001</v>
      </c>
      <c r="L22" s="26">
        <f t="shared" ca="1" si="3"/>
        <v>0</v>
      </c>
      <c r="M22" s="27">
        <f t="shared" ca="1" si="11"/>
        <v>0</v>
      </c>
      <c r="N22" s="25">
        <f t="shared" ca="1" si="1"/>
        <v>0</v>
      </c>
      <c r="O22" s="73" t="s">
        <v>153</v>
      </c>
      <c r="P22" s="25" t="str">
        <f t="shared" si="4"/>
        <v>400×250</v>
      </c>
      <c r="Q22" s="89">
        <v>25100</v>
      </c>
      <c r="R22" s="20">
        <f t="shared" ca="1" si="12"/>
        <v>0</v>
      </c>
      <c r="S22" s="20">
        <f t="shared" ca="1" si="14"/>
        <v>0</v>
      </c>
      <c r="T22" s="20">
        <f t="shared" ca="1" si="13"/>
        <v>0</v>
      </c>
      <c r="V22" s="20">
        <f t="shared" si="6"/>
        <v>8</v>
      </c>
      <c r="W22" s="20">
        <f t="shared" si="7"/>
        <v>4</v>
      </c>
      <c r="X22" s="20" t="str">
        <f t="shared" si="8"/>
        <v>4025</v>
      </c>
      <c r="Y22" s="20" t="str">
        <f t="shared" si="9"/>
        <v>400×250</v>
      </c>
    </row>
    <row r="23" spans="2:25" s="20" customFormat="1" ht="10.5" customHeight="1" x14ac:dyDescent="0.15">
      <c r="B23" s="123"/>
      <c r="C23" s="126"/>
      <c r="D23" s="23" t="s">
        <v>101</v>
      </c>
      <c r="E23" s="23" t="s">
        <v>83</v>
      </c>
      <c r="F23" s="23">
        <v>4</v>
      </c>
      <c r="G23" s="56">
        <v>111600</v>
      </c>
      <c r="J23" s="25">
        <f>選定!$D$6/F23</f>
        <v>0</v>
      </c>
      <c r="K23" s="26">
        <f t="shared" ca="1" si="0"/>
        <v>9.2499999999999999E-2</v>
      </c>
      <c r="L23" s="26">
        <f t="shared" ca="1" si="3"/>
        <v>0</v>
      </c>
      <c r="M23" s="27">
        <f t="shared" ca="1" si="11"/>
        <v>0</v>
      </c>
      <c r="N23" s="25">
        <f t="shared" ca="1" si="1"/>
        <v>0</v>
      </c>
      <c r="O23" s="73" t="s">
        <v>154</v>
      </c>
      <c r="P23" s="25" t="str">
        <f t="shared" si="4"/>
        <v>500×200</v>
      </c>
      <c r="Q23" s="89">
        <v>25000</v>
      </c>
      <c r="R23" s="20">
        <f t="shared" ca="1" si="12"/>
        <v>0</v>
      </c>
      <c r="S23" s="20">
        <f t="shared" ca="1" si="14"/>
        <v>0</v>
      </c>
      <c r="T23" s="20">
        <f t="shared" ca="1" si="13"/>
        <v>0</v>
      </c>
      <c r="V23" s="20">
        <f t="shared" si="6"/>
        <v>8</v>
      </c>
      <c r="W23" s="20">
        <f t="shared" si="7"/>
        <v>4</v>
      </c>
      <c r="X23" s="20" t="str">
        <f t="shared" si="8"/>
        <v>5020</v>
      </c>
      <c r="Y23" s="20" t="str">
        <f t="shared" si="9"/>
        <v>500×200</v>
      </c>
    </row>
    <row r="24" spans="2:25" s="20" customFormat="1" ht="10.5" customHeight="1" x14ac:dyDescent="0.15">
      <c r="B24" s="123"/>
      <c r="C24" s="126"/>
      <c r="D24" s="23" t="s">
        <v>102</v>
      </c>
      <c r="E24" s="23" t="s">
        <v>85</v>
      </c>
      <c r="F24" s="23">
        <v>4</v>
      </c>
      <c r="G24" s="56">
        <v>116200</v>
      </c>
      <c r="J24" s="25">
        <f>選定!$D$6/F24</f>
        <v>0</v>
      </c>
      <c r="K24" s="26">
        <f t="shared" ca="1" si="0"/>
        <v>0.11399999999999999</v>
      </c>
      <c r="L24" s="26">
        <f t="shared" ca="1" si="3"/>
        <v>0</v>
      </c>
      <c r="M24" s="27">
        <f t="shared" ca="1" si="11"/>
        <v>0</v>
      </c>
      <c r="N24" s="25">
        <f t="shared" ca="1" si="1"/>
        <v>0</v>
      </c>
      <c r="O24" s="73" t="s">
        <v>155</v>
      </c>
      <c r="P24" s="25" t="str">
        <f t="shared" si="4"/>
        <v>500×250</v>
      </c>
      <c r="Q24" s="89">
        <v>26500</v>
      </c>
      <c r="R24" s="20">
        <f t="shared" ca="1" si="12"/>
        <v>0</v>
      </c>
      <c r="S24" s="20">
        <f t="shared" ca="1" si="14"/>
        <v>0</v>
      </c>
      <c r="T24" s="20">
        <f t="shared" ca="1" si="13"/>
        <v>0</v>
      </c>
      <c r="V24" s="20">
        <f t="shared" si="6"/>
        <v>8</v>
      </c>
      <c r="W24" s="20">
        <f t="shared" si="7"/>
        <v>4</v>
      </c>
      <c r="X24" s="20" t="str">
        <f t="shared" si="8"/>
        <v>5025</v>
      </c>
      <c r="Y24" s="20" t="str">
        <f t="shared" si="9"/>
        <v>500×250</v>
      </c>
    </row>
    <row r="25" spans="2:25" s="20" customFormat="1" ht="10.5" customHeight="1" x14ac:dyDescent="0.15">
      <c r="B25" s="123"/>
      <c r="C25" s="126"/>
      <c r="D25" s="23" t="s">
        <v>103</v>
      </c>
      <c r="E25" s="23" t="s">
        <v>87</v>
      </c>
      <c r="F25" s="23">
        <v>4</v>
      </c>
      <c r="G25" s="56">
        <v>123100</v>
      </c>
      <c r="J25" s="25">
        <f>選定!$D$6/F25</f>
        <v>0</v>
      </c>
      <c r="K25" s="26">
        <f t="shared" ca="1" si="0"/>
        <v>0.15800000000000003</v>
      </c>
      <c r="L25" s="26">
        <f t="shared" ca="1" si="3"/>
        <v>0</v>
      </c>
      <c r="M25" s="27">
        <f t="shared" ca="1" si="11"/>
        <v>0</v>
      </c>
      <c r="N25" s="25">
        <f t="shared" ca="1" si="1"/>
        <v>0</v>
      </c>
      <c r="O25" s="73" t="s">
        <v>156</v>
      </c>
      <c r="P25" s="25" t="str">
        <f t="shared" si="4"/>
        <v>500×300</v>
      </c>
      <c r="Q25" s="89">
        <v>28300</v>
      </c>
      <c r="R25" s="20">
        <f t="shared" ca="1" si="12"/>
        <v>0</v>
      </c>
      <c r="S25" s="20">
        <f t="shared" ca="1" si="14"/>
        <v>0</v>
      </c>
      <c r="T25" s="20">
        <f t="shared" ca="1" si="13"/>
        <v>0</v>
      </c>
      <c r="V25" s="20">
        <f t="shared" si="6"/>
        <v>8</v>
      </c>
      <c r="W25" s="20">
        <f t="shared" si="7"/>
        <v>4</v>
      </c>
      <c r="X25" s="20" t="str">
        <f t="shared" si="8"/>
        <v>5030</v>
      </c>
      <c r="Y25" s="20" t="str">
        <f t="shared" si="9"/>
        <v>500×300</v>
      </c>
    </row>
    <row r="26" spans="2:25" s="20" customFormat="1" ht="10.5" customHeight="1" x14ac:dyDescent="0.15">
      <c r="B26" s="123"/>
      <c r="C26" s="126"/>
      <c r="D26" s="23" t="s">
        <v>104</v>
      </c>
      <c r="E26" s="23" t="s">
        <v>81</v>
      </c>
      <c r="F26" s="23">
        <v>4</v>
      </c>
      <c r="G26" s="56">
        <v>130000</v>
      </c>
      <c r="J26" s="25">
        <f>選定!$D$6/F26</f>
        <v>0</v>
      </c>
      <c r="K26" s="26">
        <f t="shared" ca="1" si="0"/>
        <v>0.20250000000000001</v>
      </c>
      <c r="L26" s="26">
        <f t="shared" ca="1" si="3"/>
        <v>0</v>
      </c>
      <c r="M26" s="27">
        <f t="shared" ca="1" si="11"/>
        <v>0</v>
      </c>
      <c r="N26" s="25">
        <f t="shared" ca="1" si="1"/>
        <v>0</v>
      </c>
      <c r="O26" s="73" t="s">
        <v>157</v>
      </c>
      <c r="P26" s="25" t="str">
        <f t="shared" si="4"/>
        <v>500×350</v>
      </c>
      <c r="Q26" s="89">
        <v>30300</v>
      </c>
      <c r="R26" s="20">
        <f t="shared" ca="1" si="12"/>
        <v>0</v>
      </c>
      <c r="S26" s="20">
        <f t="shared" ca="1" si="14"/>
        <v>0</v>
      </c>
      <c r="T26" s="20">
        <f t="shared" ca="1" si="13"/>
        <v>0</v>
      </c>
      <c r="V26" s="20">
        <f t="shared" si="6"/>
        <v>8</v>
      </c>
      <c r="W26" s="20">
        <f t="shared" si="7"/>
        <v>4</v>
      </c>
      <c r="X26" s="20" t="str">
        <f t="shared" si="8"/>
        <v>5035</v>
      </c>
      <c r="Y26" s="20" t="str">
        <f t="shared" si="9"/>
        <v>500×350</v>
      </c>
    </row>
    <row r="27" spans="2:25" s="20" customFormat="1" ht="10.5" customHeight="1" x14ac:dyDescent="0.15">
      <c r="B27" s="123"/>
      <c r="C27" s="126"/>
      <c r="D27" s="23" t="s">
        <v>105</v>
      </c>
      <c r="E27" s="23" t="s">
        <v>83</v>
      </c>
      <c r="F27" s="23">
        <v>6</v>
      </c>
      <c r="G27" s="56">
        <v>156400</v>
      </c>
      <c r="J27" s="25">
        <f>選定!$D$6/F27</f>
        <v>0</v>
      </c>
      <c r="K27" s="26">
        <f t="shared" ca="1" si="0"/>
        <v>9.2499999999999999E-2</v>
      </c>
      <c r="L27" s="26">
        <f t="shared" ca="1" si="3"/>
        <v>0</v>
      </c>
      <c r="M27" s="27">
        <f t="shared" ca="1" si="11"/>
        <v>0</v>
      </c>
      <c r="N27" s="25">
        <f t="shared" ca="1" si="1"/>
        <v>0</v>
      </c>
      <c r="O27" s="73" t="s">
        <v>158</v>
      </c>
      <c r="P27" s="25" t="str">
        <f t="shared" si="4"/>
        <v>700×200</v>
      </c>
      <c r="Q27" s="89">
        <v>27100</v>
      </c>
      <c r="R27" s="20">
        <f t="shared" ca="1" si="12"/>
        <v>0</v>
      </c>
      <c r="S27" s="20">
        <f t="shared" ca="1" si="14"/>
        <v>0</v>
      </c>
      <c r="T27" s="20">
        <f t="shared" ca="1" si="13"/>
        <v>0</v>
      </c>
      <c r="V27" s="20">
        <f t="shared" si="6"/>
        <v>8</v>
      </c>
      <c r="W27" s="20">
        <f t="shared" si="7"/>
        <v>4</v>
      </c>
      <c r="X27" s="20" t="str">
        <f t="shared" si="8"/>
        <v>7020</v>
      </c>
      <c r="Y27" s="20" t="str">
        <f t="shared" si="9"/>
        <v>700×200</v>
      </c>
    </row>
    <row r="28" spans="2:25" s="20" customFormat="1" ht="10.5" customHeight="1" x14ac:dyDescent="0.15">
      <c r="B28" s="123"/>
      <c r="C28" s="126"/>
      <c r="D28" s="23" t="s">
        <v>106</v>
      </c>
      <c r="E28" s="23" t="s">
        <v>85</v>
      </c>
      <c r="F28" s="23">
        <v>6</v>
      </c>
      <c r="G28" s="56">
        <v>163300</v>
      </c>
      <c r="J28" s="25">
        <f>選定!$D$6/F28</f>
        <v>0</v>
      </c>
      <c r="K28" s="26">
        <f t="shared" ca="1" si="0"/>
        <v>0.11399999999999999</v>
      </c>
      <c r="L28" s="26">
        <f t="shared" ca="1" si="3"/>
        <v>0</v>
      </c>
      <c r="M28" s="27">
        <f t="shared" ca="1" si="11"/>
        <v>0</v>
      </c>
      <c r="N28" s="25">
        <f t="shared" ca="1" si="1"/>
        <v>0</v>
      </c>
      <c r="O28" s="73" t="s">
        <v>164</v>
      </c>
      <c r="P28" s="25" t="str">
        <f t="shared" si="4"/>
        <v>600×250</v>
      </c>
      <c r="Q28" s="89">
        <v>27100</v>
      </c>
      <c r="R28" s="20">
        <f t="shared" ca="1" si="12"/>
        <v>0</v>
      </c>
      <c r="S28" s="20">
        <f t="shared" ca="1" si="14"/>
        <v>0</v>
      </c>
      <c r="T28" s="20">
        <f t="shared" ca="1" si="13"/>
        <v>0</v>
      </c>
      <c r="V28" s="20">
        <f t="shared" si="6"/>
        <v>8</v>
      </c>
      <c r="W28" s="20">
        <f t="shared" si="7"/>
        <v>4</v>
      </c>
      <c r="X28" s="20" t="str">
        <f t="shared" si="8"/>
        <v>6025</v>
      </c>
      <c r="Y28" s="20" t="str">
        <f t="shared" si="9"/>
        <v>600×250</v>
      </c>
    </row>
    <row r="29" spans="2:25" s="20" customFormat="1" ht="10.5" customHeight="1" x14ac:dyDescent="0.15">
      <c r="B29" s="123"/>
      <c r="C29" s="126"/>
      <c r="D29" s="23" t="s">
        <v>107</v>
      </c>
      <c r="E29" s="23" t="s">
        <v>87</v>
      </c>
      <c r="F29" s="23">
        <v>6</v>
      </c>
      <c r="G29" s="56">
        <v>178300</v>
      </c>
      <c r="J29" s="25">
        <f>選定!$D$6/F29</f>
        <v>0</v>
      </c>
      <c r="K29" s="26">
        <f t="shared" ca="1" si="0"/>
        <v>0.15800000000000003</v>
      </c>
      <c r="L29" s="26">
        <f t="shared" ca="1" si="3"/>
        <v>0</v>
      </c>
      <c r="M29" s="27">
        <f t="shared" ca="1" si="11"/>
        <v>0</v>
      </c>
      <c r="N29" s="25">
        <f t="shared" ca="1" si="1"/>
        <v>0</v>
      </c>
      <c r="O29" s="73" t="s">
        <v>160</v>
      </c>
      <c r="P29" s="25" t="str">
        <f t="shared" si="4"/>
        <v>600×350</v>
      </c>
      <c r="Q29" s="89">
        <v>31100</v>
      </c>
      <c r="R29" s="20">
        <f t="shared" ca="1" si="12"/>
        <v>0</v>
      </c>
      <c r="S29" s="20">
        <f t="shared" ca="1" si="14"/>
        <v>0</v>
      </c>
      <c r="T29" s="20">
        <f t="shared" ca="1" si="13"/>
        <v>0</v>
      </c>
      <c r="V29" s="20">
        <f t="shared" si="6"/>
        <v>8</v>
      </c>
      <c r="W29" s="20">
        <f t="shared" si="7"/>
        <v>4</v>
      </c>
      <c r="X29" s="20" t="str">
        <f t="shared" si="8"/>
        <v>6035</v>
      </c>
      <c r="Y29" s="20" t="str">
        <f t="shared" si="9"/>
        <v>600×350</v>
      </c>
    </row>
    <row r="30" spans="2:25" s="20" customFormat="1" ht="10.5" customHeight="1" x14ac:dyDescent="0.15">
      <c r="B30" s="123"/>
      <c r="C30" s="126"/>
      <c r="D30" s="23" t="s">
        <v>108</v>
      </c>
      <c r="E30" s="23" t="s">
        <v>81</v>
      </c>
      <c r="F30" s="23">
        <v>6</v>
      </c>
      <c r="G30" s="56">
        <v>186300</v>
      </c>
      <c r="J30" s="25">
        <f>選定!$D$6/F30</f>
        <v>0</v>
      </c>
      <c r="K30" s="26">
        <f t="shared" ca="1" si="0"/>
        <v>0.20250000000000001</v>
      </c>
      <c r="L30" s="26">
        <f t="shared" ca="1" si="3"/>
        <v>0</v>
      </c>
      <c r="M30" s="27">
        <f t="shared" ca="1" si="11"/>
        <v>0</v>
      </c>
      <c r="N30" s="25">
        <f t="shared" ca="1" si="1"/>
        <v>0</v>
      </c>
      <c r="O30" s="73" t="s">
        <v>165</v>
      </c>
      <c r="P30" s="25" t="str">
        <f t="shared" si="4"/>
        <v>600×400</v>
      </c>
      <c r="Q30" s="89">
        <v>32500</v>
      </c>
      <c r="R30" s="20">
        <f t="shared" ca="1" si="12"/>
        <v>0</v>
      </c>
      <c r="S30" s="20">
        <f t="shared" ca="1" si="14"/>
        <v>0</v>
      </c>
      <c r="T30" s="20">
        <f t="shared" ca="1" si="13"/>
        <v>0</v>
      </c>
      <c r="V30" s="20">
        <f t="shared" si="6"/>
        <v>8</v>
      </c>
      <c r="W30" s="20">
        <f t="shared" si="7"/>
        <v>4</v>
      </c>
      <c r="X30" s="20" t="str">
        <f t="shared" si="8"/>
        <v>6040</v>
      </c>
      <c r="Y30" s="20" t="str">
        <f t="shared" si="9"/>
        <v>600×400</v>
      </c>
    </row>
    <row r="31" spans="2:25" s="20" customFormat="1" ht="10.5" customHeight="1" x14ac:dyDescent="0.15">
      <c r="B31" s="123"/>
      <c r="C31" s="127" t="s">
        <v>140</v>
      </c>
      <c r="D31" s="24" t="s">
        <v>109</v>
      </c>
      <c r="E31" s="24" t="s">
        <v>95</v>
      </c>
      <c r="F31" s="24">
        <v>2</v>
      </c>
      <c r="G31" s="54">
        <v>64400</v>
      </c>
      <c r="J31" s="30">
        <f>選定!$D$6/F31</f>
        <v>0</v>
      </c>
      <c r="K31" s="29">
        <f t="shared" ca="1" si="0"/>
        <v>6.2099999999999995E-2</v>
      </c>
      <c r="L31" s="29">
        <f t="shared" ref="L31:L55" ca="1" si="15">J31/K31/60</f>
        <v>0</v>
      </c>
      <c r="M31" s="28">
        <f t="shared" ref="M31:M43" ca="1" si="16">$L$96*L31^$L$97</f>
        <v>0</v>
      </c>
      <c r="N31" s="30">
        <f ca="1">M31*0.5*$L$99*L31^2</f>
        <v>0</v>
      </c>
      <c r="O31" s="72" t="s">
        <v>150</v>
      </c>
      <c r="P31" s="30" t="str">
        <f t="shared" si="4"/>
        <v>300×200</v>
      </c>
      <c r="Q31" s="88">
        <v>22800</v>
      </c>
      <c r="R31" s="20">
        <f ca="1">IF(AND(N31&lt;=$L$87,N31&gt;=$K$87),1,0)</f>
        <v>0</v>
      </c>
      <c r="S31" s="20">
        <f ca="1">R31</f>
        <v>0</v>
      </c>
      <c r="T31" s="20">
        <f ca="1">IF(R31=0,0,S31)</f>
        <v>0</v>
      </c>
      <c r="V31" s="20">
        <f t="shared" si="6"/>
        <v>8</v>
      </c>
      <c r="W31" s="20">
        <f t="shared" si="7"/>
        <v>4</v>
      </c>
      <c r="X31" s="20" t="str">
        <f t="shared" si="8"/>
        <v>3020</v>
      </c>
      <c r="Y31" s="20" t="str">
        <f t="shared" si="9"/>
        <v>300×200</v>
      </c>
    </row>
    <row r="32" spans="2:25" s="20" customFormat="1" ht="10.5" customHeight="1" x14ac:dyDescent="0.15">
      <c r="B32" s="123"/>
      <c r="C32" s="127"/>
      <c r="D32" s="24" t="s">
        <v>110</v>
      </c>
      <c r="E32" s="24" t="s">
        <v>83</v>
      </c>
      <c r="F32" s="24">
        <v>2</v>
      </c>
      <c r="G32" s="54">
        <v>65600</v>
      </c>
      <c r="J32" s="30">
        <f>選定!$D$6/F32</f>
        <v>0</v>
      </c>
      <c r="K32" s="29">
        <f t="shared" ca="1" si="0"/>
        <v>9.2499999999999999E-2</v>
      </c>
      <c r="L32" s="29">
        <f t="shared" ca="1" si="15"/>
        <v>0</v>
      </c>
      <c r="M32" s="28">
        <f t="shared" ca="1" si="16"/>
        <v>0</v>
      </c>
      <c r="N32" s="30">
        <f t="shared" ref="N32:N55" ca="1" si="17">M32*0.5*$L$99*L32^2</f>
        <v>0</v>
      </c>
      <c r="O32" s="72" t="s">
        <v>166</v>
      </c>
      <c r="P32" s="30" t="str">
        <f t="shared" si="4"/>
        <v>400×250</v>
      </c>
      <c r="Q32" s="88">
        <v>25100</v>
      </c>
      <c r="R32" s="20">
        <f t="shared" ref="R32:R43" ca="1" si="18">IF(AND(N32&lt;=$L$87,N32&gt;=$K$87),1,0)</f>
        <v>0</v>
      </c>
      <c r="S32" s="20">
        <f ca="1">R32+S31</f>
        <v>0</v>
      </c>
      <c r="T32" s="20">
        <f t="shared" ref="T32:T43" ca="1" si="19">IF(R32=0,0,S32)</f>
        <v>0</v>
      </c>
      <c r="V32" s="20">
        <f t="shared" si="6"/>
        <v>8</v>
      </c>
      <c r="W32" s="20">
        <f t="shared" si="7"/>
        <v>4</v>
      </c>
      <c r="X32" s="20" t="str">
        <f t="shared" si="8"/>
        <v>4025</v>
      </c>
      <c r="Y32" s="20" t="str">
        <f t="shared" si="9"/>
        <v>400×250</v>
      </c>
    </row>
    <row r="33" spans="2:25" s="20" customFormat="1" ht="10.5" customHeight="1" x14ac:dyDescent="0.15">
      <c r="B33" s="123"/>
      <c r="C33" s="127"/>
      <c r="D33" s="24" t="s">
        <v>111</v>
      </c>
      <c r="E33" s="24" t="s">
        <v>85</v>
      </c>
      <c r="F33" s="24">
        <v>2</v>
      </c>
      <c r="G33" s="54">
        <v>69000</v>
      </c>
      <c r="J33" s="30">
        <f>選定!$D$6/F33</f>
        <v>0</v>
      </c>
      <c r="K33" s="29">
        <f t="shared" ca="1" si="0"/>
        <v>0.11399999999999999</v>
      </c>
      <c r="L33" s="29">
        <f t="shared" ca="1" si="15"/>
        <v>0</v>
      </c>
      <c r="M33" s="28">
        <f t="shared" ca="1" si="16"/>
        <v>0</v>
      </c>
      <c r="N33" s="30">
        <f t="shared" ca="1" si="17"/>
        <v>0</v>
      </c>
      <c r="O33" s="72" t="s">
        <v>167</v>
      </c>
      <c r="P33" s="30" t="str">
        <f t="shared" si="4"/>
        <v>400×300</v>
      </c>
      <c r="Q33" s="88">
        <v>27100</v>
      </c>
      <c r="R33" s="20">
        <f t="shared" ca="1" si="18"/>
        <v>0</v>
      </c>
      <c r="S33" s="20">
        <f t="shared" ref="S33:S43" ca="1" si="20">R33+S32</f>
        <v>0</v>
      </c>
      <c r="T33" s="20">
        <f t="shared" ca="1" si="19"/>
        <v>0</v>
      </c>
      <c r="V33" s="20">
        <f t="shared" si="6"/>
        <v>8</v>
      </c>
      <c r="W33" s="20">
        <f t="shared" si="7"/>
        <v>4</v>
      </c>
      <c r="X33" s="20" t="str">
        <f t="shared" si="8"/>
        <v>4030</v>
      </c>
      <c r="Y33" s="20" t="str">
        <f t="shared" si="9"/>
        <v>400×300</v>
      </c>
    </row>
    <row r="34" spans="2:25" s="20" customFormat="1" ht="10.5" customHeight="1" x14ac:dyDescent="0.15">
      <c r="B34" s="123"/>
      <c r="C34" s="127"/>
      <c r="D34" s="24" t="s">
        <v>112</v>
      </c>
      <c r="E34" s="24" t="s">
        <v>87</v>
      </c>
      <c r="F34" s="24">
        <v>2</v>
      </c>
      <c r="G34" s="54">
        <v>73600</v>
      </c>
      <c r="J34" s="30">
        <f>選定!$D$6/F34</f>
        <v>0</v>
      </c>
      <c r="K34" s="29">
        <f t="shared" ca="1" si="0"/>
        <v>0.15800000000000003</v>
      </c>
      <c r="L34" s="29">
        <f t="shared" ca="1" si="15"/>
        <v>0</v>
      </c>
      <c r="M34" s="28">
        <f t="shared" ca="1" si="16"/>
        <v>0</v>
      </c>
      <c r="N34" s="30">
        <f t="shared" ca="1" si="17"/>
        <v>0</v>
      </c>
      <c r="O34" s="72" t="s">
        <v>168</v>
      </c>
      <c r="P34" s="30" t="str">
        <f t="shared" si="4"/>
        <v>400×350</v>
      </c>
      <c r="Q34" s="88">
        <v>28600</v>
      </c>
      <c r="R34" s="20">
        <f t="shared" ca="1" si="18"/>
        <v>0</v>
      </c>
      <c r="S34" s="20">
        <f t="shared" ca="1" si="20"/>
        <v>0</v>
      </c>
      <c r="T34" s="20">
        <f t="shared" ca="1" si="19"/>
        <v>0</v>
      </c>
      <c r="V34" s="20">
        <f t="shared" si="6"/>
        <v>8</v>
      </c>
      <c r="W34" s="20">
        <f t="shared" si="7"/>
        <v>4</v>
      </c>
      <c r="X34" s="20" t="str">
        <f t="shared" si="8"/>
        <v>4035</v>
      </c>
      <c r="Y34" s="20" t="str">
        <f t="shared" si="9"/>
        <v>400×350</v>
      </c>
    </row>
    <row r="35" spans="2:25" s="20" customFormat="1" ht="10.5" customHeight="1" x14ac:dyDescent="0.15">
      <c r="B35" s="123"/>
      <c r="C35" s="127"/>
      <c r="D35" s="24" t="s">
        <v>113</v>
      </c>
      <c r="E35" s="24" t="s">
        <v>81</v>
      </c>
      <c r="F35" s="24">
        <v>2</v>
      </c>
      <c r="G35" s="54">
        <v>78200</v>
      </c>
      <c r="J35" s="30">
        <f>選定!$D$6/F35</f>
        <v>0</v>
      </c>
      <c r="K35" s="29">
        <f t="shared" ca="1" si="0"/>
        <v>0.20250000000000001</v>
      </c>
      <c r="L35" s="29">
        <f t="shared" ca="1" si="15"/>
        <v>0</v>
      </c>
      <c r="M35" s="28">
        <f t="shared" ca="1" si="16"/>
        <v>0</v>
      </c>
      <c r="N35" s="30">
        <f t="shared" ca="1" si="17"/>
        <v>0</v>
      </c>
      <c r="O35" s="72" t="s">
        <v>169</v>
      </c>
      <c r="P35" s="30" t="str">
        <f t="shared" si="4"/>
        <v>450×400</v>
      </c>
      <c r="Q35" s="88">
        <v>31100</v>
      </c>
      <c r="R35" s="20">
        <f t="shared" ca="1" si="18"/>
        <v>0</v>
      </c>
      <c r="S35" s="20">
        <f t="shared" ca="1" si="20"/>
        <v>0</v>
      </c>
      <c r="T35" s="20">
        <f t="shared" ca="1" si="19"/>
        <v>0</v>
      </c>
      <c r="V35" s="20">
        <f t="shared" si="6"/>
        <v>8</v>
      </c>
      <c r="W35" s="20">
        <f t="shared" si="7"/>
        <v>4</v>
      </c>
      <c r="X35" s="20" t="str">
        <f t="shared" si="8"/>
        <v>4540</v>
      </c>
      <c r="Y35" s="20" t="str">
        <f t="shared" si="9"/>
        <v>450×400</v>
      </c>
    </row>
    <row r="36" spans="2:25" s="20" customFormat="1" ht="10.5" customHeight="1" x14ac:dyDescent="0.15">
      <c r="B36" s="123"/>
      <c r="C36" s="127"/>
      <c r="D36" s="24" t="s">
        <v>114</v>
      </c>
      <c r="E36" s="24" t="s">
        <v>83</v>
      </c>
      <c r="F36" s="24">
        <v>4</v>
      </c>
      <c r="G36" s="54">
        <v>113900</v>
      </c>
      <c r="J36" s="30">
        <f>選定!$D$6/F36</f>
        <v>0</v>
      </c>
      <c r="K36" s="29">
        <f t="shared" ca="1" si="0"/>
        <v>9.2499999999999999E-2</v>
      </c>
      <c r="L36" s="29">
        <f t="shared" ca="1" si="15"/>
        <v>0</v>
      </c>
      <c r="M36" s="28">
        <f t="shared" ca="1" si="16"/>
        <v>0</v>
      </c>
      <c r="N36" s="30">
        <f t="shared" ca="1" si="17"/>
        <v>0</v>
      </c>
      <c r="O36" s="72" t="s">
        <v>170</v>
      </c>
      <c r="P36" s="30" t="str">
        <f t="shared" si="4"/>
        <v>700×250</v>
      </c>
      <c r="Q36" s="88">
        <v>28600</v>
      </c>
      <c r="R36" s="20">
        <f t="shared" ca="1" si="18"/>
        <v>0</v>
      </c>
      <c r="S36" s="20">
        <f t="shared" ca="1" si="20"/>
        <v>0</v>
      </c>
      <c r="T36" s="20">
        <f t="shared" ca="1" si="19"/>
        <v>0</v>
      </c>
      <c r="V36" s="20">
        <f t="shared" si="6"/>
        <v>8</v>
      </c>
      <c r="W36" s="20">
        <f t="shared" si="7"/>
        <v>4</v>
      </c>
      <c r="X36" s="20" t="str">
        <f t="shared" si="8"/>
        <v>7025</v>
      </c>
      <c r="Y36" s="20" t="str">
        <f t="shared" si="9"/>
        <v>700×250</v>
      </c>
    </row>
    <row r="37" spans="2:25" s="20" customFormat="1" ht="10.5" customHeight="1" x14ac:dyDescent="0.15">
      <c r="B37" s="123"/>
      <c r="C37" s="127"/>
      <c r="D37" s="24" t="s">
        <v>115</v>
      </c>
      <c r="E37" s="24" t="s">
        <v>85</v>
      </c>
      <c r="F37" s="24">
        <v>4</v>
      </c>
      <c r="G37" s="54">
        <v>118500</v>
      </c>
      <c r="J37" s="30">
        <f>選定!$D$6/F37</f>
        <v>0</v>
      </c>
      <c r="K37" s="29">
        <f t="shared" ref="K37:K68" ca="1" si="21">OFFSET($J$90,3,MATCH(E37,K$90:T$90,0),1,1)</f>
        <v>0.11399999999999999</v>
      </c>
      <c r="L37" s="29">
        <f t="shared" ca="1" si="15"/>
        <v>0</v>
      </c>
      <c r="M37" s="28">
        <f t="shared" ca="1" si="16"/>
        <v>0</v>
      </c>
      <c r="N37" s="30">
        <f t="shared" ca="1" si="17"/>
        <v>0</v>
      </c>
      <c r="O37" s="72" t="s">
        <v>171</v>
      </c>
      <c r="P37" s="30" t="str">
        <f t="shared" si="4"/>
        <v>700×300</v>
      </c>
      <c r="Q37" s="88">
        <v>29400</v>
      </c>
      <c r="R37" s="20">
        <f t="shared" ca="1" si="18"/>
        <v>0</v>
      </c>
      <c r="S37" s="20">
        <f t="shared" ca="1" si="20"/>
        <v>0</v>
      </c>
      <c r="T37" s="20">
        <f t="shared" ca="1" si="19"/>
        <v>0</v>
      </c>
      <c r="V37" s="20">
        <f t="shared" si="6"/>
        <v>8</v>
      </c>
      <c r="W37" s="20">
        <f t="shared" si="7"/>
        <v>4</v>
      </c>
      <c r="X37" s="20" t="str">
        <f t="shared" si="8"/>
        <v>7030</v>
      </c>
      <c r="Y37" s="20" t="str">
        <f t="shared" si="9"/>
        <v>700×300</v>
      </c>
    </row>
    <row r="38" spans="2:25" s="20" customFormat="1" ht="10.5" customHeight="1" x14ac:dyDescent="0.15">
      <c r="B38" s="123"/>
      <c r="C38" s="127"/>
      <c r="D38" s="24" t="s">
        <v>116</v>
      </c>
      <c r="E38" s="24" t="s">
        <v>87</v>
      </c>
      <c r="F38" s="24">
        <v>4</v>
      </c>
      <c r="G38" s="54">
        <v>126500</v>
      </c>
      <c r="J38" s="30">
        <f>選定!$D$6/F38</f>
        <v>0</v>
      </c>
      <c r="K38" s="29">
        <f t="shared" ca="1" si="21"/>
        <v>0.15800000000000003</v>
      </c>
      <c r="L38" s="29">
        <f t="shared" ca="1" si="15"/>
        <v>0</v>
      </c>
      <c r="M38" s="28">
        <f t="shared" ca="1" si="16"/>
        <v>0</v>
      </c>
      <c r="N38" s="30">
        <f t="shared" ca="1" si="17"/>
        <v>0</v>
      </c>
      <c r="O38" s="72" t="s">
        <v>161</v>
      </c>
      <c r="P38" s="30" t="str">
        <f t="shared" si="4"/>
        <v>600×400</v>
      </c>
      <c r="Q38" s="88">
        <v>32500</v>
      </c>
      <c r="R38" s="20">
        <f t="shared" ca="1" si="18"/>
        <v>0</v>
      </c>
      <c r="S38" s="20">
        <f t="shared" ca="1" si="20"/>
        <v>0</v>
      </c>
      <c r="T38" s="20">
        <f t="shared" ca="1" si="19"/>
        <v>0</v>
      </c>
      <c r="V38" s="20">
        <f t="shared" si="6"/>
        <v>8</v>
      </c>
      <c r="W38" s="20">
        <f t="shared" si="7"/>
        <v>4</v>
      </c>
      <c r="X38" s="20" t="str">
        <f t="shared" si="8"/>
        <v>6040</v>
      </c>
      <c r="Y38" s="20" t="str">
        <f t="shared" si="9"/>
        <v>600×400</v>
      </c>
    </row>
    <row r="39" spans="2:25" s="20" customFormat="1" ht="10.5" customHeight="1" x14ac:dyDescent="0.15">
      <c r="B39" s="123"/>
      <c r="C39" s="127"/>
      <c r="D39" s="24" t="s">
        <v>117</v>
      </c>
      <c r="E39" s="24" t="s">
        <v>81</v>
      </c>
      <c r="F39" s="24">
        <v>4</v>
      </c>
      <c r="G39" s="54">
        <v>133400</v>
      </c>
      <c r="J39" s="30">
        <f>選定!$D$6/F39</f>
        <v>0</v>
      </c>
      <c r="K39" s="29">
        <f t="shared" ca="1" si="21"/>
        <v>0.20250000000000001</v>
      </c>
      <c r="L39" s="29">
        <f t="shared" ca="1" si="15"/>
        <v>0</v>
      </c>
      <c r="M39" s="28">
        <f t="shared" ca="1" si="16"/>
        <v>0</v>
      </c>
      <c r="N39" s="30">
        <f t="shared" ca="1" si="17"/>
        <v>0</v>
      </c>
      <c r="O39" s="72" t="s">
        <v>172</v>
      </c>
      <c r="P39" s="30" t="str">
        <f t="shared" si="4"/>
        <v>800×400</v>
      </c>
      <c r="Q39" s="88">
        <v>36600</v>
      </c>
      <c r="R39" s="20">
        <f t="shared" ca="1" si="18"/>
        <v>0</v>
      </c>
      <c r="S39" s="20">
        <f t="shared" ca="1" si="20"/>
        <v>0</v>
      </c>
      <c r="T39" s="20">
        <f t="shared" ca="1" si="19"/>
        <v>0</v>
      </c>
      <c r="V39" s="20">
        <f t="shared" si="6"/>
        <v>8</v>
      </c>
      <c r="W39" s="20">
        <f t="shared" si="7"/>
        <v>4</v>
      </c>
      <c r="X39" s="20" t="str">
        <f t="shared" si="8"/>
        <v>8040</v>
      </c>
      <c r="Y39" s="20" t="str">
        <f t="shared" si="9"/>
        <v>800×400</v>
      </c>
    </row>
    <row r="40" spans="2:25" s="20" customFormat="1" ht="10.5" customHeight="1" x14ac:dyDescent="0.15">
      <c r="B40" s="123"/>
      <c r="C40" s="127"/>
      <c r="D40" s="24" t="s">
        <v>118</v>
      </c>
      <c r="E40" s="24" t="s">
        <v>83</v>
      </c>
      <c r="F40" s="24">
        <v>6</v>
      </c>
      <c r="G40" s="54">
        <v>158700</v>
      </c>
      <c r="J40" s="30">
        <f>選定!$D$6/F40</f>
        <v>0</v>
      </c>
      <c r="K40" s="29">
        <f t="shared" ca="1" si="21"/>
        <v>9.2499999999999999E-2</v>
      </c>
      <c r="L40" s="29">
        <f t="shared" ca="1" si="15"/>
        <v>0</v>
      </c>
      <c r="M40" s="28">
        <f t="shared" ca="1" si="16"/>
        <v>0</v>
      </c>
      <c r="N40" s="30">
        <f t="shared" ca="1" si="17"/>
        <v>0</v>
      </c>
      <c r="O40" s="72" t="s">
        <v>173</v>
      </c>
      <c r="P40" s="30" t="str">
        <f t="shared" si="4"/>
        <v>800×250</v>
      </c>
      <c r="Q40" s="88">
        <v>30300</v>
      </c>
      <c r="R40" s="20">
        <f t="shared" ca="1" si="18"/>
        <v>0</v>
      </c>
      <c r="S40" s="20">
        <f t="shared" ca="1" si="20"/>
        <v>0</v>
      </c>
      <c r="T40" s="20">
        <f t="shared" ca="1" si="19"/>
        <v>0</v>
      </c>
      <c r="V40" s="20">
        <f t="shared" si="6"/>
        <v>8</v>
      </c>
      <c r="W40" s="20">
        <f t="shared" si="7"/>
        <v>4</v>
      </c>
      <c r="X40" s="20" t="str">
        <f t="shared" si="8"/>
        <v>8025</v>
      </c>
      <c r="Y40" s="20" t="str">
        <f t="shared" si="9"/>
        <v>800×250</v>
      </c>
    </row>
    <row r="41" spans="2:25" s="20" customFormat="1" ht="10.5" customHeight="1" x14ac:dyDescent="0.15">
      <c r="B41" s="123"/>
      <c r="C41" s="127"/>
      <c r="D41" s="24" t="s">
        <v>119</v>
      </c>
      <c r="E41" s="24" t="s">
        <v>85</v>
      </c>
      <c r="F41" s="24">
        <v>6</v>
      </c>
      <c r="G41" s="54">
        <v>165600</v>
      </c>
      <c r="J41" s="30">
        <f>選定!$D$6/F41</f>
        <v>0</v>
      </c>
      <c r="K41" s="29">
        <f t="shared" ca="1" si="21"/>
        <v>0.11399999999999999</v>
      </c>
      <c r="L41" s="29">
        <f t="shared" ca="1" si="15"/>
        <v>0</v>
      </c>
      <c r="M41" s="28">
        <f t="shared" ca="1" si="16"/>
        <v>0</v>
      </c>
      <c r="N41" s="30">
        <f t="shared" ca="1" si="17"/>
        <v>0</v>
      </c>
      <c r="O41" s="72" t="s">
        <v>174</v>
      </c>
      <c r="P41" s="30" t="str">
        <f t="shared" si="4"/>
        <v>800×300</v>
      </c>
      <c r="Q41" s="88">
        <v>31400</v>
      </c>
      <c r="R41" s="20">
        <f t="shared" ca="1" si="18"/>
        <v>0</v>
      </c>
      <c r="S41" s="20">
        <f t="shared" ca="1" si="20"/>
        <v>0</v>
      </c>
      <c r="T41" s="20">
        <f t="shared" ca="1" si="19"/>
        <v>0</v>
      </c>
      <c r="V41" s="20">
        <f t="shared" si="6"/>
        <v>8</v>
      </c>
      <c r="W41" s="20">
        <f t="shared" si="7"/>
        <v>4</v>
      </c>
      <c r="X41" s="20" t="str">
        <f t="shared" si="8"/>
        <v>8030</v>
      </c>
      <c r="Y41" s="20" t="str">
        <f t="shared" si="9"/>
        <v>800×300</v>
      </c>
    </row>
    <row r="42" spans="2:25" s="20" customFormat="1" ht="10.5" customHeight="1" x14ac:dyDescent="0.15">
      <c r="B42" s="123"/>
      <c r="C42" s="127"/>
      <c r="D42" s="24" t="s">
        <v>120</v>
      </c>
      <c r="E42" s="24" t="s">
        <v>87</v>
      </c>
      <c r="F42" s="24">
        <v>6</v>
      </c>
      <c r="G42" s="54">
        <v>181700</v>
      </c>
      <c r="J42" s="30">
        <f>選定!$D$6/F42</f>
        <v>0</v>
      </c>
      <c r="K42" s="29">
        <f t="shared" ca="1" si="21"/>
        <v>0.15800000000000003</v>
      </c>
      <c r="L42" s="29">
        <f t="shared" ca="1" si="15"/>
        <v>0</v>
      </c>
      <c r="M42" s="28">
        <f t="shared" ca="1" si="16"/>
        <v>0</v>
      </c>
      <c r="N42" s="30">
        <f t="shared" ca="1" si="17"/>
        <v>0</v>
      </c>
      <c r="O42" s="72" t="s">
        <v>175</v>
      </c>
      <c r="P42" s="30" t="str">
        <f t="shared" si="4"/>
        <v>800×400</v>
      </c>
      <c r="Q42" s="88">
        <v>36600</v>
      </c>
      <c r="R42" s="20">
        <f t="shared" ca="1" si="18"/>
        <v>0</v>
      </c>
      <c r="S42" s="20">
        <f t="shared" ca="1" si="20"/>
        <v>0</v>
      </c>
      <c r="T42" s="20">
        <f t="shared" ca="1" si="19"/>
        <v>0</v>
      </c>
      <c r="V42" s="20">
        <f t="shared" si="6"/>
        <v>8</v>
      </c>
      <c r="W42" s="20">
        <f t="shared" si="7"/>
        <v>4</v>
      </c>
      <c r="X42" s="20" t="str">
        <f t="shared" si="8"/>
        <v>8040</v>
      </c>
      <c r="Y42" s="20" t="str">
        <f t="shared" si="9"/>
        <v>800×400</v>
      </c>
    </row>
    <row r="43" spans="2:25" s="20" customFormat="1" ht="10.5" customHeight="1" thickBot="1" x14ac:dyDescent="0.2">
      <c r="B43" s="124"/>
      <c r="C43" s="128"/>
      <c r="D43" s="36" t="s">
        <v>121</v>
      </c>
      <c r="E43" s="36" t="s">
        <v>81</v>
      </c>
      <c r="F43" s="36">
        <v>6</v>
      </c>
      <c r="G43" s="55">
        <v>189800</v>
      </c>
      <c r="J43" s="31">
        <f>選定!$D$6/F43</f>
        <v>0</v>
      </c>
      <c r="K43" s="32">
        <f t="shared" ca="1" si="21"/>
        <v>0.20250000000000001</v>
      </c>
      <c r="L43" s="32">
        <f t="shared" ca="1" si="15"/>
        <v>0</v>
      </c>
      <c r="M43" s="33">
        <f t="shared" ca="1" si="16"/>
        <v>0</v>
      </c>
      <c r="N43" s="31">
        <f t="shared" ca="1" si="17"/>
        <v>0</v>
      </c>
      <c r="O43" s="74" t="s">
        <v>172</v>
      </c>
      <c r="P43" s="71" t="str">
        <f t="shared" si="4"/>
        <v>800×400</v>
      </c>
      <c r="Q43" s="91">
        <v>36600</v>
      </c>
      <c r="R43" s="20">
        <f t="shared" ca="1" si="18"/>
        <v>0</v>
      </c>
      <c r="S43" s="20">
        <f t="shared" ca="1" si="20"/>
        <v>0</v>
      </c>
      <c r="T43" s="20">
        <f t="shared" ca="1" si="19"/>
        <v>0</v>
      </c>
      <c r="V43" s="20">
        <f t="shared" si="6"/>
        <v>8</v>
      </c>
      <c r="W43" s="20">
        <f t="shared" si="7"/>
        <v>4</v>
      </c>
      <c r="X43" s="20" t="str">
        <f t="shared" si="8"/>
        <v>8040</v>
      </c>
      <c r="Y43" s="20" t="str">
        <f t="shared" si="9"/>
        <v>800×400</v>
      </c>
    </row>
    <row r="44" spans="2:25" s="20" customFormat="1" ht="10.5" customHeight="1" x14ac:dyDescent="0.15">
      <c r="B44" s="122" t="s">
        <v>61</v>
      </c>
      <c r="C44" s="125" t="s">
        <v>62</v>
      </c>
      <c r="D44" s="37" t="s">
        <v>63</v>
      </c>
      <c r="E44" s="37" t="s">
        <v>33</v>
      </c>
      <c r="F44" s="37">
        <v>1</v>
      </c>
      <c r="G44" s="38">
        <v>31800</v>
      </c>
      <c r="J44" s="43">
        <f>選定!$D$6/F44</f>
        <v>0</v>
      </c>
      <c r="K44" s="44">
        <f t="shared" ca="1" si="21"/>
        <v>8.7499999999999994E-2</v>
      </c>
      <c r="L44" s="44">
        <f t="shared" ca="1" si="15"/>
        <v>0</v>
      </c>
      <c r="M44" s="43">
        <v>73.400000000000006</v>
      </c>
      <c r="N44" s="45">
        <f t="shared" ca="1" si="17"/>
        <v>0</v>
      </c>
      <c r="O44" s="75" t="s">
        <v>176</v>
      </c>
      <c r="P44" s="48" t="str">
        <f t="shared" si="4"/>
        <v>250×150</v>
      </c>
      <c r="Q44" s="90">
        <v>21100</v>
      </c>
      <c r="R44" s="20">
        <f t="shared" ref="R44:R55" ca="1" si="22">IF(AND(N44&lt;=$L$85,N44&gt;=$K$85),1,0)</f>
        <v>0</v>
      </c>
      <c r="S44" s="20">
        <f ca="1">R44</f>
        <v>0</v>
      </c>
      <c r="T44" s="20">
        <f ca="1">IF(R44=0,0,S44)</f>
        <v>0</v>
      </c>
      <c r="V44" s="20">
        <f t="shared" si="6"/>
        <v>9</v>
      </c>
      <c r="W44" s="20">
        <f t="shared" si="7"/>
        <v>4</v>
      </c>
      <c r="X44" s="20" t="str">
        <f t="shared" si="8"/>
        <v>2515</v>
      </c>
      <c r="Y44" s="20" t="str">
        <f t="shared" si="9"/>
        <v>250×150</v>
      </c>
    </row>
    <row r="45" spans="2:25" s="20" customFormat="1" ht="10.5" customHeight="1" x14ac:dyDescent="0.15">
      <c r="B45" s="123"/>
      <c r="C45" s="126"/>
      <c r="D45" s="23" t="s">
        <v>64</v>
      </c>
      <c r="E45" s="23" t="s">
        <v>34</v>
      </c>
      <c r="F45" s="23">
        <v>1</v>
      </c>
      <c r="G45" s="35">
        <v>33800</v>
      </c>
      <c r="J45" s="27">
        <f>選定!$D$6/F45</f>
        <v>0</v>
      </c>
      <c r="K45" s="26">
        <f t="shared" ca="1" si="21"/>
        <v>0.105</v>
      </c>
      <c r="L45" s="26">
        <f t="shared" ca="1" si="15"/>
        <v>0</v>
      </c>
      <c r="M45" s="27">
        <v>73.400000000000006</v>
      </c>
      <c r="N45" s="25">
        <f t="shared" ca="1" si="17"/>
        <v>0</v>
      </c>
      <c r="O45" s="73" t="s">
        <v>177</v>
      </c>
      <c r="P45" s="25" t="str">
        <f t="shared" si="4"/>
        <v>300×150</v>
      </c>
      <c r="Q45" s="89">
        <v>21400</v>
      </c>
      <c r="R45" s="20">
        <f t="shared" ca="1" si="22"/>
        <v>0</v>
      </c>
      <c r="S45" s="20">
        <f ca="1">R45+S44</f>
        <v>0</v>
      </c>
      <c r="T45" s="20">
        <f ca="1">IF(R45=0,0,S45)</f>
        <v>0</v>
      </c>
      <c r="V45" s="20">
        <f t="shared" si="6"/>
        <v>9</v>
      </c>
      <c r="W45" s="20">
        <f t="shared" si="7"/>
        <v>4</v>
      </c>
      <c r="X45" s="20" t="str">
        <f t="shared" si="8"/>
        <v>3015</v>
      </c>
      <c r="Y45" s="20" t="str">
        <f t="shared" si="9"/>
        <v>300×150</v>
      </c>
    </row>
    <row r="46" spans="2:25" s="20" customFormat="1" ht="10.5" customHeight="1" x14ac:dyDescent="0.15">
      <c r="B46" s="123"/>
      <c r="C46" s="126"/>
      <c r="D46" s="23" t="s">
        <v>65</v>
      </c>
      <c r="E46" s="23" t="s">
        <v>35</v>
      </c>
      <c r="F46" s="23">
        <v>1</v>
      </c>
      <c r="G46" s="35">
        <v>35700</v>
      </c>
      <c r="J46" s="27">
        <f>選定!$D$6/F46</f>
        <v>0</v>
      </c>
      <c r="K46" s="26">
        <f t="shared" ca="1" si="21"/>
        <v>0.13999999999999999</v>
      </c>
      <c r="L46" s="26">
        <f t="shared" ca="1" si="15"/>
        <v>0</v>
      </c>
      <c r="M46" s="27">
        <v>73.400000000000006</v>
      </c>
      <c r="N46" s="25">
        <f t="shared" ca="1" si="17"/>
        <v>0</v>
      </c>
      <c r="O46" s="73" t="s">
        <v>178</v>
      </c>
      <c r="P46" s="25" t="str">
        <f t="shared" si="4"/>
        <v>350×150</v>
      </c>
      <c r="Q46" s="89">
        <v>21700</v>
      </c>
      <c r="R46" s="20">
        <f t="shared" ca="1" si="22"/>
        <v>0</v>
      </c>
      <c r="S46" s="20">
        <f t="shared" ref="S46:S55" ca="1" si="23">R46+S45</f>
        <v>0</v>
      </c>
      <c r="T46" s="20">
        <f t="shared" ref="T46:T55" ca="1" si="24">IF(R46=0,0,S46)</f>
        <v>0</v>
      </c>
      <c r="V46" s="20">
        <f t="shared" si="6"/>
        <v>9</v>
      </c>
      <c r="W46" s="20">
        <f t="shared" si="7"/>
        <v>4</v>
      </c>
      <c r="X46" s="20" t="str">
        <f t="shared" si="8"/>
        <v>3515</v>
      </c>
      <c r="Y46" s="20" t="str">
        <f t="shared" si="9"/>
        <v>350×150</v>
      </c>
    </row>
    <row r="47" spans="2:25" s="20" customFormat="1" ht="10.5" customHeight="1" x14ac:dyDescent="0.15">
      <c r="B47" s="123"/>
      <c r="C47" s="126"/>
      <c r="D47" s="23" t="s">
        <v>66</v>
      </c>
      <c r="E47" s="23" t="s">
        <v>36</v>
      </c>
      <c r="F47" s="23">
        <v>1</v>
      </c>
      <c r="G47" s="35">
        <v>37700</v>
      </c>
      <c r="J47" s="27">
        <f>選定!$D$6/F47</f>
        <v>0</v>
      </c>
      <c r="K47" s="26">
        <f t="shared" ca="1" si="21"/>
        <v>0.17499999999999999</v>
      </c>
      <c r="L47" s="26">
        <f t="shared" ca="1" si="15"/>
        <v>0</v>
      </c>
      <c r="M47" s="27">
        <v>73.400000000000006</v>
      </c>
      <c r="N47" s="25">
        <f t="shared" ca="1" si="17"/>
        <v>0</v>
      </c>
      <c r="O47" s="73" t="s">
        <v>179</v>
      </c>
      <c r="P47" s="25" t="str">
        <f t="shared" si="4"/>
        <v>300×200</v>
      </c>
      <c r="Q47" s="89">
        <v>22800</v>
      </c>
      <c r="R47" s="20">
        <f t="shared" ca="1" si="22"/>
        <v>0</v>
      </c>
      <c r="S47" s="20">
        <f t="shared" ca="1" si="23"/>
        <v>0</v>
      </c>
      <c r="T47" s="20">
        <f t="shared" ca="1" si="24"/>
        <v>0</v>
      </c>
      <c r="V47" s="20">
        <f t="shared" si="6"/>
        <v>8</v>
      </c>
      <c r="W47" s="20">
        <f t="shared" si="7"/>
        <v>4</v>
      </c>
      <c r="X47" s="20" t="str">
        <f t="shared" si="8"/>
        <v>3020</v>
      </c>
      <c r="Y47" s="20" t="str">
        <f t="shared" si="9"/>
        <v>300×200</v>
      </c>
    </row>
    <row r="48" spans="2:25" s="20" customFormat="1" ht="10.5" customHeight="1" x14ac:dyDescent="0.15">
      <c r="B48" s="123"/>
      <c r="C48" s="126"/>
      <c r="D48" s="23" t="s">
        <v>67</v>
      </c>
      <c r="E48" s="23" t="s">
        <v>33</v>
      </c>
      <c r="F48" s="23">
        <v>2</v>
      </c>
      <c r="G48" s="35">
        <v>50500</v>
      </c>
      <c r="J48" s="27">
        <f>選定!$D$6/F48</f>
        <v>0</v>
      </c>
      <c r="K48" s="26">
        <f t="shared" ca="1" si="21"/>
        <v>8.7499999999999994E-2</v>
      </c>
      <c r="L48" s="26">
        <f t="shared" ca="1" si="15"/>
        <v>0</v>
      </c>
      <c r="M48" s="27">
        <v>73.400000000000006</v>
      </c>
      <c r="N48" s="25">
        <f t="shared" ca="1" si="17"/>
        <v>0</v>
      </c>
      <c r="O48" s="73" t="s">
        <v>180</v>
      </c>
      <c r="P48" s="25" t="str">
        <f t="shared" si="4"/>
        <v>400×150</v>
      </c>
      <c r="Q48" s="89">
        <v>21900</v>
      </c>
      <c r="R48" s="20">
        <f t="shared" ca="1" si="22"/>
        <v>0</v>
      </c>
      <c r="S48" s="20">
        <f t="shared" ca="1" si="23"/>
        <v>0</v>
      </c>
      <c r="T48" s="20">
        <f t="shared" ca="1" si="24"/>
        <v>0</v>
      </c>
      <c r="V48" s="20">
        <f t="shared" si="6"/>
        <v>9</v>
      </c>
      <c r="W48" s="20">
        <f t="shared" si="7"/>
        <v>4</v>
      </c>
      <c r="X48" s="20" t="str">
        <f t="shared" si="8"/>
        <v>4015</v>
      </c>
      <c r="Y48" s="20" t="str">
        <f t="shared" si="9"/>
        <v>400×150</v>
      </c>
    </row>
    <row r="49" spans="2:25" s="20" customFormat="1" ht="10.5" customHeight="1" x14ac:dyDescent="0.15">
      <c r="B49" s="123"/>
      <c r="C49" s="126"/>
      <c r="D49" s="23" t="s">
        <v>68</v>
      </c>
      <c r="E49" s="23" t="s">
        <v>34</v>
      </c>
      <c r="F49" s="23">
        <v>2</v>
      </c>
      <c r="G49" s="35">
        <v>52800</v>
      </c>
      <c r="J49" s="27">
        <f>選定!$D$6/F49</f>
        <v>0</v>
      </c>
      <c r="K49" s="26">
        <f t="shared" ca="1" si="21"/>
        <v>0.105</v>
      </c>
      <c r="L49" s="26">
        <f t="shared" ca="1" si="15"/>
        <v>0</v>
      </c>
      <c r="M49" s="27">
        <v>73.400000000000006</v>
      </c>
      <c r="N49" s="25">
        <f t="shared" ca="1" si="17"/>
        <v>0</v>
      </c>
      <c r="O49" s="73" t="s">
        <v>181</v>
      </c>
      <c r="P49" s="25" t="str">
        <f t="shared" si="4"/>
        <v>500×150</v>
      </c>
      <c r="Q49" s="89">
        <v>22800</v>
      </c>
      <c r="R49" s="20">
        <f t="shared" ca="1" si="22"/>
        <v>0</v>
      </c>
      <c r="S49" s="20">
        <f t="shared" ca="1" si="23"/>
        <v>0</v>
      </c>
      <c r="T49" s="20">
        <f t="shared" ca="1" si="24"/>
        <v>0</v>
      </c>
      <c r="V49" s="20">
        <f t="shared" si="6"/>
        <v>9</v>
      </c>
      <c r="W49" s="20">
        <f t="shared" si="7"/>
        <v>4</v>
      </c>
      <c r="X49" s="20" t="str">
        <f t="shared" si="8"/>
        <v>5015</v>
      </c>
      <c r="Y49" s="20" t="str">
        <f t="shared" si="9"/>
        <v>500×150</v>
      </c>
    </row>
    <row r="50" spans="2:25" s="20" customFormat="1" ht="10.5" customHeight="1" x14ac:dyDescent="0.15">
      <c r="B50" s="123"/>
      <c r="C50" s="126"/>
      <c r="D50" s="23" t="s">
        <v>69</v>
      </c>
      <c r="E50" s="23" t="s">
        <v>35</v>
      </c>
      <c r="F50" s="23">
        <v>2</v>
      </c>
      <c r="G50" s="35">
        <v>56800</v>
      </c>
      <c r="J50" s="27">
        <f>選定!$D$6/F50</f>
        <v>0</v>
      </c>
      <c r="K50" s="26">
        <f t="shared" ca="1" si="21"/>
        <v>0.13999999999999999</v>
      </c>
      <c r="L50" s="26">
        <f t="shared" ca="1" si="15"/>
        <v>0</v>
      </c>
      <c r="M50" s="27">
        <v>73.400000000000006</v>
      </c>
      <c r="N50" s="25">
        <f t="shared" ca="1" si="17"/>
        <v>0</v>
      </c>
      <c r="O50" s="73" t="s">
        <v>182</v>
      </c>
      <c r="P50" s="25" t="str">
        <f t="shared" si="4"/>
        <v>700×150</v>
      </c>
      <c r="Q50" s="89">
        <v>26300</v>
      </c>
      <c r="R50" s="20">
        <f t="shared" ca="1" si="22"/>
        <v>0</v>
      </c>
      <c r="S50" s="20">
        <f t="shared" ca="1" si="23"/>
        <v>0</v>
      </c>
      <c r="T50" s="20">
        <f t="shared" ca="1" si="24"/>
        <v>0</v>
      </c>
      <c r="V50" s="20">
        <f t="shared" si="6"/>
        <v>9</v>
      </c>
      <c r="W50" s="20">
        <f t="shared" si="7"/>
        <v>4</v>
      </c>
      <c r="X50" s="20" t="str">
        <f t="shared" si="8"/>
        <v>7015</v>
      </c>
      <c r="Y50" s="20" t="str">
        <f t="shared" si="9"/>
        <v>700×150</v>
      </c>
    </row>
    <row r="51" spans="2:25" s="20" customFormat="1" ht="10.5" customHeight="1" x14ac:dyDescent="0.15">
      <c r="B51" s="123"/>
      <c r="C51" s="126"/>
      <c r="D51" s="23" t="s">
        <v>70</v>
      </c>
      <c r="E51" s="23" t="s">
        <v>36</v>
      </c>
      <c r="F51" s="23">
        <v>2</v>
      </c>
      <c r="G51" s="35">
        <v>60700</v>
      </c>
      <c r="J51" s="27">
        <f>選定!$D$6/F51</f>
        <v>0</v>
      </c>
      <c r="K51" s="26">
        <f t="shared" ca="1" si="21"/>
        <v>0.17499999999999999</v>
      </c>
      <c r="L51" s="26">
        <f t="shared" ca="1" si="15"/>
        <v>0</v>
      </c>
      <c r="M51" s="27">
        <v>73.400000000000006</v>
      </c>
      <c r="N51" s="25">
        <f t="shared" ca="1" si="17"/>
        <v>0</v>
      </c>
      <c r="O51" s="73" t="s">
        <v>154</v>
      </c>
      <c r="P51" s="25" t="str">
        <f t="shared" si="4"/>
        <v>500×200</v>
      </c>
      <c r="Q51" s="89">
        <v>25000</v>
      </c>
      <c r="R51" s="20">
        <f t="shared" ca="1" si="22"/>
        <v>0</v>
      </c>
      <c r="S51" s="20">
        <f t="shared" ca="1" si="23"/>
        <v>0</v>
      </c>
      <c r="T51" s="20">
        <f t="shared" ca="1" si="24"/>
        <v>0</v>
      </c>
      <c r="V51" s="20">
        <f t="shared" si="6"/>
        <v>8</v>
      </c>
      <c r="W51" s="20">
        <f t="shared" si="7"/>
        <v>4</v>
      </c>
      <c r="X51" s="20" t="str">
        <f t="shared" si="8"/>
        <v>5020</v>
      </c>
      <c r="Y51" s="20" t="str">
        <f t="shared" si="9"/>
        <v>500×200</v>
      </c>
    </row>
    <row r="52" spans="2:25" s="20" customFormat="1" ht="10.5" customHeight="1" x14ac:dyDescent="0.15">
      <c r="B52" s="123"/>
      <c r="C52" s="126"/>
      <c r="D52" s="23" t="s">
        <v>71</v>
      </c>
      <c r="E52" s="23" t="s">
        <v>33</v>
      </c>
      <c r="F52" s="23">
        <v>3</v>
      </c>
      <c r="G52" s="35">
        <v>70500</v>
      </c>
      <c r="J52" s="27">
        <f>選定!$D$6/F52</f>
        <v>0</v>
      </c>
      <c r="K52" s="26">
        <f t="shared" ca="1" si="21"/>
        <v>8.7499999999999994E-2</v>
      </c>
      <c r="L52" s="26">
        <f t="shared" ca="1" si="15"/>
        <v>0</v>
      </c>
      <c r="M52" s="27">
        <v>73.400000000000006</v>
      </c>
      <c r="N52" s="25">
        <f t="shared" ca="1" si="17"/>
        <v>0</v>
      </c>
      <c r="O52" s="73" t="s">
        <v>183</v>
      </c>
      <c r="P52" s="25" t="str">
        <f t="shared" si="4"/>
        <v>600×150</v>
      </c>
      <c r="Q52" s="89">
        <v>23700</v>
      </c>
      <c r="R52" s="20">
        <f t="shared" ca="1" si="22"/>
        <v>0</v>
      </c>
      <c r="S52" s="20">
        <f t="shared" ca="1" si="23"/>
        <v>0</v>
      </c>
      <c r="T52" s="20">
        <f t="shared" ca="1" si="24"/>
        <v>0</v>
      </c>
      <c r="V52" s="20">
        <f t="shared" si="6"/>
        <v>9</v>
      </c>
      <c r="W52" s="20">
        <f t="shared" si="7"/>
        <v>4</v>
      </c>
      <c r="X52" s="20" t="str">
        <f t="shared" si="8"/>
        <v>6015</v>
      </c>
      <c r="Y52" s="20" t="str">
        <f t="shared" si="9"/>
        <v>600×150</v>
      </c>
    </row>
    <row r="53" spans="2:25" s="20" customFormat="1" ht="10.5" customHeight="1" x14ac:dyDescent="0.15">
      <c r="B53" s="123"/>
      <c r="C53" s="126"/>
      <c r="D53" s="23" t="s">
        <v>72</v>
      </c>
      <c r="E53" s="23" t="s">
        <v>34</v>
      </c>
      <c r="F53" s="23">
        <v>3</v>
      </c>
      <c r="G53" s="35">
        <v>75500</v>
      </c>
      <c r="J53" s="27">
        <f>選定!$D$6/F53</f>
        <v>0</v>
      </c>
      <c r="K53" s="26">
        <f t="shared" ca="1" si="21"/>
        <v>0.105</v>
      </c>
      <c r="L53" s="26">
        <f t="shared" ca="1" si="15"/>
        <v>0</v>
      </c>
      <c r="M53" s="27">
        <v>73.400000000000006</v>
      </c>
      <c r="N53" s="25">
        <f t="shared" ca="1" si="17"/>
        <v>0</v>
      </c>
      <c r="O53" s="73" t="s">
        <v>182</v>
      </c>
      <c r="P53" s="25" t="str">
        <f t="shared" si="4"/>
        <v>700×150</v>
      </c>
      <c r="Q53" s="89">
        <v>26300</v>
      </c>
      <c r="R53" s="20">
        <f t="shared" ca="1" si="22"/>
        <v>0</v>
      </c>
      <c r="S53" s="20">
        <f t="shared" ca="1" si="23"/>
        <v>0</v>
      </c>
      <c r="T53" s="20">
        <f t="shared" ca="1" si="24"/>
        <v>0</v>
      </c>
      <c r="V53" s="20">
        <f t="shared" si="6"/>
        <v>9</v>
      </c>
      <c r="W53" s="20">
        <f t="shared" si="7"/>
        <v>4</v>
      </c>
      <c r="X53" s="20" t="str">
        <f t="shared" si="8"/>
        <v>7015</v>
      </c>
      <c r="Y53" s="20" t="str">
        <f t="shared" si="9"/>
        <v>700×150</v>
      </c>
    </row>
    <row r="54" spans="2:25" s="20" customFormat="1" ht="10.5" customHeight="1" x14ac:dyDescent="0.15">
      <c r="B54" s="123"/>
      <c r="C54" s="126"/>
      <c r="D54" s="23" t="s">
        <v>73</v>
      </c>
      <c r="E54" s="23" t="s">
        <v>35</v>
      </c>
      <c r="F54" s="23">
        <v>3</v>
      </c>
      <c r="G54" s="35">
        <v>83700</v>
      </c>
      <c r="J54" s="27">
        <f>選定!$D$6/F54</f>
        <v>0</v>
      </c>
      <c r="K54" s="26">
        <f t="shared" ca="1" si="21"/>
        <v>0.13999999999999999</v>
      </c>
      <c r="L54" s="26">
        <f t="shared" ca="1" si="15"/>
        <v>0</v>
      </c>
      <c r="M54" s="27">
        <v>73.400000000000006</v>
      </c>
      <c r="N54" s="25">
        <f t="shared" ca="1" si="17"/>
        <v>0</v>
      </c>
      <c r="O54" s="73" t="s">
        <v>184</v>
      </c>
      <c r="P54" s="25" t="str">
        <f t="shared" si="4"/>
        <v>800×150</v>
      </c>
      <c r="Q54" s="89">
        <v>27400</v>
      </c>
      <c r="R54" s="20">
        <f t="shared" ca="1" si="22"/>
        <v>0</v>
      </c>
      <c r="S54" s="20">
        <f t="shared" ca="1" si="23"/>
        <v>0</v>
      </c>
      <c r="T54" s="20">
        <f t="shared" ca="1" si="24"/>
        <v>0</v>
      </c>
      <c r="V54" s="20">
        <f t="shared" si="6"/>
        <v>9</v>
      </c>
      <c r="W54" s="20">
        <f t="shared" si="7"/>
        <v>4</v>
      </c>
      <c r="X54" s="20" t="str">
        <f t="shared" si="8"/>
        <v>8015</v>
      </c>
      <c r="Y54" s="20" t="str">
        <f t="shared" si="9"/>
        <v>800×150</v>
      </c>
    </row>
    <row r="55" spans="2:25" s="20" customFormat="1" ht="10.5" customHeight="1" x14ac:dyDescent="0.15">
      <c r="B55" s="123"/>
      <c r="C55" s="126"/>
      <c r="D55" s="23" t="s">
        <v>74</v>
      </c>
      <c r="E55" s="23" t="s">
        <v>36</v>
      </c>
      <c r="F55" s="23">
        <v>3</v>
      </c>
      <c r="G55" s="35">
        <v>90700</v>
      </c>
      <c r="J55" s="27">
        <f>選定!$D$6/F55</f>
        <v>0</v>
      </c>
      <c r="K55" s="26">
        <f t="shared" ca="1" si="21"/>
        <v>0.17499999999999999</v>
      </c>
      <c r="L55" s="26">
        <f t="shared" ca="1" si="15"/>
        <v>0</v>
      </c>
      <c r="M55" s="27">
        <v>73.400000000000006</v>
      </c>
      <c r="N55" s="25">
        <f t="shared" ca="1" si="17"/>
        <v>0</v>
      </c>
      <c r="O55" s="73" t="s">
        <v>158</v>
      </c>
      <c r="P55" s="25" t="str">
        <f t="shared" si="4"/>
        <v>700×200</v>
      </c>
      <c r="Q55" s="89">
        <v>27100</v>
      </c>
      <c r="R55" s="20">
        <f t="shared" ca="1" si="22"/>
        <v>0</v>
      </c>
      <c r="S55" s="20">
        <f t="shared" ca="1" si="23"/>
        <v>0</v>
      </c>
      <c r="T55" s="20">
        <f t="shared" ca="1" si="24"/>
        <v>0</v>
      </c>
      <c r="V55" s="20">
        <f t="shared" si="6"/>
        <v>8</v>
      </c>
      <c r="W55" s="20">
        <f t="shared" si="7"/>
        <v>4</v>
      </c>
      <c r="X55" s="20" t="str">
        <f t="shared" si="8"/>
        <v>7020</v>
      </c>
      <c r="Y55" s="20" t="str">
        <f t="shared" si="9"/>
        <v>700×200</v>
      </c>
    </row>
    <row r="56" spans="2:25" s="20" customFormat="1" ht="10.5" customHeight="1" x14ac:dyDescent="0.15">
      <c r="B56" s="123"/>
      <c r="C56" s="127" t="s">
        <v>137</v>
      </c>
      <c r="D56" s="24" t="s">
        <v>122</v>
      </c>
      <c r="E56" s="24" t="s">
        <v>83</v>
      </c>
      <c r="F56" s="24">
        <v>1</v>
      </c>
      <c r="G56" s="54">
        <v>43700</v>
      </c>
      <c r="J56" s="30">
        <f>選定!$D$6/F56</f>
        <v>0</v>
      </c>
      <c r="K56" s="29">
        <f t="shared" ca="1" si="21"/>
        <v>9.2499999999999999E-2</v>
      </c>
      <c r="L56" s="29">
        <f t="shared" ref="L56:L67" ca="1" si="25">J56/K56/60</f>
        <v>0</v>
      </c>
      <c r="M56" s="28">
        <f t="shared" ref="M56:M79" ca="1" si="26">$L$96*L56^$L$97</f>
        <v>0</v>
      </c>
      <c r="N56" s="30">
        <f t="shared" ref="N56:N67" ca="1" si="27">M56*0.5*$L$99*L56^2</f>
        <v>0</v>
      </c>
      <c r="O56" s="72" t="s">
        <v>176</v>
      </c>
      <c r="P56" s="30" t="str">
        <f t="shared" si="4"/>
        <v>250×150</v>
      </c>
      <c r="Q56" s="88">
        <v>21100</v>
      </c>
      <c r="R56" s="20">
        <f t="shared" ref="R56:R67" ca="1" si="28">IF(AND(N56&lt;=$L$86,N56&gt;=$K$86),1,0)</f>
        <v>0</v>
      </c>
      <c r="S56" s="20">
        <f ca="1">R56</f>
        <v>0</v>
      </c>
      <c r="T56" s="20">
        <f ca="1">IF(R56=0,0,S56)</f>
        <v>0</v>
      </c>
      <c r="V56" s="20">
        <f t="shared" si="6"/>
        <v>9</v>
      </c>
      <c r="W56" s="20">
        <f t="shared" si="7"/>
        <v>4</v>
      </c>
      <c r="X56" s="20" t="str">
        <f t="shared" si="8"/>
        <v>2515</v>
      </c>
      <c r="Y56" s="20" t="str">
        <f t="shared" si="9"/>
        <v>250×150</v>
      </c>
    </row>
    <row r="57" spans="2:25" s="20" customFormat="1" ht="10.5" customHeight="1" x14ac:dyDescent="0.15">
      <c r="B57" s="123"/>
      <c r="C57" s="127"/>
      <c r="D57" s="24" t="s">
        <v>123</v>
      </c>
      <c r="E57" s="24" t="s">
        <v>85</v>
      </c>
      <c r="F57" s="24">
        <v>1</v>
      </c>
      <c r="G57" s="54">
        <v>46000</v>
      </c>
      <c r="J57" s="30">
        <f>選定!$D$6/F57</f>
        <v>0</v>
      </c>
      <c r="K57" s="29">
        <f t="shared" ca="1" si="21"/>
        <v>0.11399999999999999</v>
      </c>
      <c r="L57" s="29">
        <f t="shared" ca="1" si="25"/>
        <v>0</v>
      </c>
      <c r="M57" s="28">
        <f t="shared" ca="1" si="26"/>
        <v>0</v>
      </c>
      <c r="N57" s="30">
        <f t="shared" ca="1" si="27"/>
        <v>0</v>
      </c>
      <c r="O57" s="72" t="s">
        <v>185</v>
      </c>
      <c r="P57" s="30" t="str">
        <f t="shared" si="4"/>
        <v>300×150</v>
      </c>
      <c r="Q57" s="88">
        <v>21400</v>
      </c>
      <c r="R57" s="20">
        <f t="shared" ca="1" si="28"/>
        <v>0</v>
      </c>
      <c r="S57" s="20">
        <f ca="1">R57+S56</f>
        <v>0</v>
      </c>
      <c r="T57" s="20">
        <f t="shared" ref="T57:T67" ca="1" si="29">IF(R57=0,0,S57)</f>
        <v>0</v>
      </c>
      <c r="V57" s="20">
        <f t="shared" si="6"/>
        <v>9</v>
      </c>
      <c r="W57" s="20">
        <f t="shared" si="7"/>
        <v>4</v>
      </c>
      <c r="X57" s="20" t="str">
        <f t="shared" si="8"/>
        <v>3015</v>
      </c>
      <c r="Y57" s="20" t="str">
        <f t="shared" si="9"/>
        <v>300×150</v>
      </c>
    </row>
    <row r="58" spans="2:25" s="20" customFormat="1" ht="10.5" customHeight="1" x14ac:dyDescent="0.15">
      <c r="B58" s="123"/>
      <c r="C58" s="127"/>
      <c r="D58" s="24" t="s">
        <v>124</v>
      </c>
      <c r="E58" s="24" t="s">
        <v>87</v>
      </c>
      <c r="F58" s="24">
        <v>1</v>
      </c>
      <c r="G58" s="54">
        <v>48300</v>
      </c>
      <c r="J58" s="30">
        <f>選定!$D$6/F58</f>
        <v>0</v>
      </c>
      <c r="K58" s="29">
        <f t="shared" ca="1" si="21"/>
        <v>0.15800000000000003</v>
      </c>
      <c r="L58" s="29">
        <f t="shared" ca="1" si="25"/>
        <v>0</v>
      </c>
      <c r="M58" s="28">
        <f t="shared" ca="1" si="26"/>
        <v>0</v>
      </c>
      <c r="N58" s="30">
        <f t="shared" ca="1" si="27"/>
        <v>0</v>
      </c>
      <c r="O58" s="72" t="s">
        <v>178</v>
      </c>
      <c r="P58" s="30" t="str">
        <f t="shared" si="4"/>
        <v>350×150</v>
      </c>
      <c r="Q58" s="88">
        <v>21700</v>
      </c>
      <c r="R58" s="20">
        <f t="shared" ca="1" si="28"/>
        <v>0</v>
      </c>
      <c r="S58" s="20">
        <f t="shared" ref="S58:S67" ca="1" si="30">R58+S57</f>
        <v>0</v>
      </c>
      <c r="T58" s="20">
        <f t="shared" ca="1" si="29"/>
        <v>0</v>
      </c>
      <c r="V58" s="20">
        <f t="shared" si="6"/>
        <v>9</v>
      </c>
      <c r="W58" s="20">
        <f t="shared" si="7"/>
        <v>4</v>
      </c>
      <c r="X58" s="20" t="str">
        <f t="shared" si="8"/>
        <v>3515</v>
      </c>
      <c r="Y58" s="20" t="str">
        <f t="shared" si="9"/>
        <v>350×150</v>
      </c>
    </row>
    <row r="59" spans="2:25" s="20" customFormat="1" ht="10.5" customHeight="1" x14ac:dyDescent="0.15">
      <c r="B59" s="123"/>
      <c r="C59" s="127"/>
      <c r="D59" s="24" t="s">
        <v>125</v>
      </c>
      <c r="E59" s="24" t="s">
        <v>81</v>
      </c>
      <c r="F59" s="24">
        <v>1</v>
      </c>
      <c r="G59" s="54">
        <v>50600</v>
      </c>
      <c r="J59" s="30">
        <f>選定!$D$6/F59</f>
        <v>0</v>
      </c>
      <c r="K59" s="29">
        <f t="shared" ca="1" si="21"/>
        <v>0.20250000000000001</v>
      </c>
      <c r="L59" s="29">
        <f t="shared" ca="1" si="25"/>
        <v>0</v>
      </c>
      <c r="M59" s="28">
        <f t="shared" ca="1" si="26"/>
        <v>0</v>
      </c>
      <c r="N59" s="30">
        <f t="shared" ca="1" si="27"/>
        <v>0</v>
      </c>
      <c r="O59" s="72" t="s">
        <v>150</v>
      </c>
      <c r="P59" s="30" t="str">
        <f t="shared" si="4"/>
        <v>300×200</v>
      </c>
      <c r="Q59" s="88">
        <v>22800</v>
      </c>
      <c r="R59" s="20">
        <f t="shared" ca="1" si="28"/>
        <v>0</v>
      </c>
      <c r="S59" s="20">
        <f t="shared" ca="1" si="30"/>
        <v>0</v>
      </c>
      <c r="T59" s="20">
        <f t="shared" ca="1" si="29"/>
        <v>0</v>
      </c>
      <c r="V59" s="20">
        <f t="shared" si="6"/>
        <v>8</v>
      </c>
      <c r="W59" s="20">
        <f t="shared" si="7"/>
        <v>4</v>
      </c>
      <c r="X59" s="20" t="str">
        <f t="shared" si="8"/>
        <v>3020</v>
      </c>
      <c r="Y59" s="20" t="str">
        <f t="shared" si="9"/>
        <v>300×200</v>
      </c>
    </row>
    <row r="60" spans="2:25" s="20" customFormat="1" ht="10.5" customHeight="1" x14ac:dyDescent="0.15">
      <c r="B60" s="123"/>
      <c r="C60" s="127"/>
      <c r="D60" s="24" t="s">
        <v>126</v>
      </c>
      <c r="E60" s="24" t="s">
        <v>83</v>
      </c>
      <c r="F60" s="24">
        <v>2</v>
      </c>
      <c r="G60" s="54">
        <v>72500</v>
      </c>
      <c r="J60" s="30">
        <f>選定!$D$6/F60</f>
        <v>0</v>
      </c>
      <c r="K60" s="29">
        <f t="shared" ca="1" si="21"/>
        <v>9.2499999999999999E-2</v>
      </c>
      <c r="L60" s="29">
        <f t="shared" ca="1" si="25"/>
        <v>0</v>
      </c>
      <c r="M60" s="28">
        <f t="shared" ca="1" si="26"/>
        <v>0</v>
      </c>
      <c r="N60" s="30">
        <f t="shared" ca="1" si="27"/>
        <v>0</v>
      </c>
      <c r="O60" s="72" t="s">
        <v>186</v>
      </c>
      <c r="P60" s="30" t="str">
        <f t="shared" si="4"/>
        <v>400×150</v>
      </c>
      <c r="Q60" s="88">
        <v>21900</v>
      </c>
      <c r="R60" s="20">
        <f t="shared" ca="1" si="28"/>
        <v>0</v>
      </c>
      <c r="S60" s="20">
        <f t="shared" ca="1" si="30"/>
        <v>0</v>
      </c>
      <c r="T60" s="20">
        <f t="shared" ca="1" si="29"/>
        <v>0</v>
      </c>
      <c r="V60" s="20">
        <f t="shared" si="6"/>
        <v>9</v>
      </c>
      <c r="W60" s="20">
        <f t="shared" si="7"/>
        <v>4</v>
      </c>
      <c r="X60" s="20" t="str">
        <f t="shared" si="8"/>
        <v>4015</v>
      </c>
      <c r="Y60" s="20" t="str">
        <f t="shared" si="9"/>
        <v>400×150</v>
      </c>
    </row>
    <row r="61" spans="2:25" s="20" customFormat="1" ht="10.5" customHeight="1" x14ac:dyDescent="0.15">
      <c r="B61" s="123"/>
      <c r="C61" s="127"/>
      <c r="D61" s="24" t="s">
        <v>127</v>
      </c>
      <c r="E61" s="24" t="s">
        <v>85</v>
      </c>
      <c r="F61" s="24">
        <v>2</v>
      </c>
      <c r="G61" s="54">
        <v>74800</v>
      </c>
      <c r="J61" s="30">
        <f>選定!$D$6/F61</f>
        <v>0</v>
      </c>
      <c r="K61" s="29">
        <f t="shared" ca="1" si="21"/>
        <v>0.11399999999999999</v>
      </c>
      <c r="L61" s="29">
        <f t="shared" ca="1" si="25"/>
        <v>0</v>
      </c>
      <c r="M61" s="28">
        <f t="shared" ca="1" si="26"/>
        <v>0</v>
      </c>
      <c r="N61" s="30">
        <f t="shared" ca="1" si="27"/>
        <v>0</v>
      </c>
      <c r="O61" s="72" t="s">
        <v>181</v>
      </c>
      <c r="P61" s="30" t="str">
        <f t="shared" si="4"/>
        <v>500×150</v>
      </c>
      <c r="Q61" s="88">
        <v>22800</v>
      </c>
      <c r="R61" s="20">
        <f t="shared" ca="1" si="28"/>
        <v>0</v>
      </c>
      <c r="S61" s="20">
        <f t="shared" ca="1" si="30"/>
        <v>0</v>
      </c>
      <c r="T61" s="20">
        <f t="shared" ca="1" si="29"/>
        <v>0</v>
      </c>
      <c r="V61" s="20">
        <f t="shared" si="6"/>
        <v>9</v>
      </c>
      <c r="W61" s="20">
        <f t="shared" si="7"/>
        <v>4</v>
      </c>
      <c r="X61" s="20" t="str">
        <f t="shared" si="8"/>
        <v>5015</v>
      </c>
      <c r="Y61" s="20" t="str">
        <f t="shared" si="9"/>
        <v>500×150</v>
      </c>
    </row>
    <row r="62" spans="2:25" s="20" customFormat="1" ht="10.5" customHeight="1" x14ac:dyDescent="0.15">
      <c r="B62" s="123"/>
      <c r="C62" s="127"/>
      <c r="D62" s="24" t="s">
        <v>128</v>
      </c>
      <c r="E62" s="24" t="s">
        <v>87</v>
      </c>
      <c r="F62" s="24">
        <v>2</v>
      </c>
      <c r="G62" s="54">
        <v>79400</v>
      </c>
      <c r="J62" s="30">
        <f>選定!$D$6/F62</f>
        <v>0</v>
      </c>
      <c r="K62" s="29">
        <f t="shared" ca="1" si="21"/>
        <v>0.15800000000000003</v>
      </c>
      <c r="L62" s="29">
        <f t="shared" ca="1" si="25"/>
        <v>0</v>
      </c>
      <c r="M62" s="28">
        <f t="shared" ca="1" si="26"/>
        <v>0</v>
      </c>
      <c r="N62" s="30">
        <f t="shared" ca="1" si="27"/>
        <v>0</v>
      </c>
      <c r="O62" s="72" t="s">
        <v>182</v>
      </c>
      <c r="P62" s="30" t="str">
        <f t="shared" si="4"/>
        <v>700×150</v>
      </c>
      <c r="Q62" s="88">
        <v>26300</v>
      </c>
      <c r="R62" s="20">
        <f t="shared" ca="1" si="28"/>
        <v>0</v>
      </c>
      <c r="S62" s="20">
        <f t="shared" ca="1" si="30"/>
        <v>0</v>
      </c>
      <c r="T62" s="20">
        <f t="shared" ca="1" si="29"/>
        <v>0</v>
      </c>
      <c r="V62" s="20">
        <f t="shared" si="6"/>
        <v>9</v>
      </c>
      <c r="W62" s="20">
        <f t="shared" si="7"/>
        <v>4</v>
      </c>
      <c r="X62" s="20" t="str">
        <f t="shared" si="8"/>
        <v>7015</v>
      </c>
      <c r="Y62" s="20" t="str">
        <f t="shared" si="9"/>
        <v>700×150</v>
      </c>
    </row>
    <row r="63" spans="2:25" s="20" customFormat="1" ht="10.5" customHeight="1" x14ac:dyDescent="0.15">
      <c r="B63" s="123"/>
      <c r="C63" s="127"/>
      <c r="D63" s="24" t="s">
        <v>129</v>
      </c>
      <c r="E63" s="24" t="s">
        <v>81</v>
      </c>
      <c r="F63" s="24">
        <v>2</v>
      </c>
      <c r="G63" s="54">
        <v>84000</v>
      </c>
      <c r="J63" s="30">
        <f>選定!$D$6/F63</f>
        <v>0</v>
      </c>
      <c r="K63" s="29">
        <f t="shared" ca="1" si="21"/>
        <v>0.20250000000000001</v>
      </c>
      <c r="L63" s="29">
        <f t="shared" ca="1" si="25"/>
        <v>0</v>
      </c>
      <c r="M63" s="28">
        <f t="shared" ca="1" si="26"/>
        <v>0</v>
      </c>
      <c r="N63" s="30">
        <f t="shared" ca="1" si="27"/>
        <v>0</v>
      </c>
      <c r="O63" s="72" t="s">
        <v>154</v>
      </c>
      <c r="P63" s="30" t="str">
        <f t="shared" si="4"/>
        <v>500×200</v>
      </c>
      <c r="Q63" s="88">
        <v>25000</v>
      </c>
      <c r="R63" s="20">
        <f t="shared" ca="1" si="28"/>
        <v>0</v>
      </c>
      <c r="S63" s="20">
        <f t="shared" ca="1" si="30"/>
        <v>0</v>
      </c>
      <c r="T63" s="20">
        <f t="shared" ca="1" si="29"/>
        <v>0</v>
      </c>
      <c r="V63" s="20">
        <f t="shared" si="6"/>
        <v>8</v>
      </c>
      <c r="W63" s="20">
        <f t="shared" si="7"/>
        <v>4</v>
      </c>
      <c r="X63" s="20" t="str">
        <f t="shared" si="8"/>
        <v>5020</v>
      </c>
      <c r="Y63" s="20" t="str">
        <f t="shared" si="9"/>
        <v>500×200</v>
      </c>
    </row>
    <row r="64" spans="2:25" s="20" customFormat="1" ht="10.5" customHeight="1" x14ac:dyDescent="0.15">
      <c r="B64" s="123"/>
      <c r="C64" s="127"/>
      <c r="D64" s="24" t="s">
        <v>130</v>
      </c>
      <c r="E64" s="24" t="s">
        <v>83</v>
      </c>
      <c r="F64" s="24">
        <v>3</v>
      </c>
      <c r="G64" s="54">
        <v>102400</v>
      </c>
      <c r="J64" s="30">
        <f>選定!$D$6/F64</f>
        <v>0</v>
      </c>
      <c r="K64" s="29">
        <f t="shared" ca="1" si="21"/>
        <v>9.2499999999999999E-2</v>
      </c>
      <c r="L64" s="29">
        <f t="shared" ca="1" si="25"/>
        <v>0</v>
      </c>
      <c r="M64" s="28">
        <f t="shared" ca="1" si="26"/>
        <v>0</v>
      </c>
      <c r="N64" s="30">
        <f t="shared" ca="1" si="27"/>
        <v>0</v>
      </c>
      <c r="O64" s="72" t="s">
        <v>183</v>
      </c>
      <c r="P64" s="30" t="str">
        <f t="shared" si="4"/>
        <v>600×150</v>
      </c>
      <c r="Q64" s="88">
        <v>23700</v>
      </c>
      <c r="R64" s="20">
        <f t="shared" ca="1" si="28"/>
        <v>0</v>
      </c>
      <c r="S64" s="20">
        <f t="shared" ca="1" si="30"/>
        <v>0</v>
      </c>
      <c r="T64" s="20">
        <f t="shared" ca="1" si="29"/>
        <v>0</v>
      </c>
      <c r="V64" s="20">
        <f t="shared" si="6"/>
        <v>9</v>
      </c>
      <c r="W64" s="20">
        <f t="shared" si="7"/>
        <v>4</v>
      </c>
      <c r="X64" s="20" t="str">
        <f t="shared" si="8"/>
        <v>6015</v>
      </c>
      <c r="Y64" s="20" t="str">
        <f t="shared" si="9"/>
        <v>600×150</v>
      </c>
    </row>
    <row r="65" spans="2:25" s="20" customFormat="1" ht="10.5" customHeight="1" x14ac:dyDescent="0.15">
      <c r="B65" s="123"/>
      <c r="C65" s="127"/>
      <c r="D65" s="24" t="s">
        <v>131</v>
      </c>
      <c r="E65" s="24" t="s">
        <v>85</v>
      </c>
      <c r="F65" s="24">
        <v>3</v>
      </c>
      <c r="G65" s="54">
        <v>108100</v>
      </c>
      <c r="J65" s="30">
        <f>選定!$D$6/F65</f>
        <v>0</v>
      </c>
      <c r="K65" s="29">
        <f t="shared" ca="1" si="21"/>
        <v>0.11399999999999999</v>
      </c>
      <c r="L65" s="29">
        <f t="shared" ca="1" si="25"/>
        <v>0</v>
      </c>
      <c r="M65" s="28">
        <f t="shared" ca="1" si="26"/>
        <v>0</v>
      </c>
      <c r="N65" s="30">
        <f t="shared" ca="1" si="27"/>
        <v>0</v>
      </c>
      <c r="O65" s="72" t="s">
        <v>182</v>
      </c>
      <c r="P65" s="30" t="str">
        <f t="shared" si="4"/>
        <v>700×150</v>
      </c>
      <c r="Q65" s="88">
        <v>26300</v>
      </c>
      <c r="R65" s="20">
        <f t="shared" ca="1" si="28"/>
        <v>0</v>
      </c>
      <c r="S65" s="20">
        <f t="shared" ca="1" si="30"/>
        <v>0</v>
      </c>
      <c r="T65" s="20">
        <f t="shared" ca="1" si="29"/>
        <v>0</v>
      </c>
      <c r="V65" s="20">
        <f t="shared" si="6"/>
        <v>9</v>
      </c>
      <c r="W65" s="20">
        <f t="shared" si="7"/>
        <v>4</v>
      </c>
      <c r="X65" s="20" t="str">
        <f t="shared" si="8"/>
        <v>7015</v>
      </c>
      <c r="Y65" s="20" t="str">
        <f t="shared" si="9"/>
        <v>700×150</v>
      </c>
    </row>
    <row r="66" spans="2:25" s="20" customFormat="1" ht="10.5" customHeight="1" x14ac:dyDescent="0.15">
      <c r="B66" s="123"/>
      <c r="C66" s="127"/>
      <c r="D66" s="24" t="s">
        <v>132</v>
      </c>
      <c r="E66" s="24" t="s">
        <v>87</v>
      </c>
      <c r="F66" s="24">
        <v>3</v>
      </c>
      <c r="G66" s="54">
        <v>117300</v>
      </c>
      <c r="J66" s="30">
        <f>選定!$D$6/F66</f>
        <v>0</v>
      </c>
      <c r="K66" s="29">
        <f t="shared" ca="1" si="21"/>
        <v>0.15800000000000003</v>
      </c>
      <c r="L66" s="29">
        <f t="shared" ca="1" si="25"/>
        <v>0</v>
      </c>
      <c r="M66" s="28">
        <f t="shared" ca="1" si="26"/>
        <v>0</v>
      </c>
      <c r="N66" s="30">
        <f t="shared" ca="1" si="27"/>
        <v>0</v>
      </c>
      <c r="O66" s="72" t="s">
        <v>184</v>
      </c>
      <c r="P66" s="30" t="str">
        <f t="shared" si="4"/>
        <v>800×150</v>
      </c>
      <c r="Q66" s="88">
        <v>27400</v>
      </c>
      <c r="R66" s="20">
        <f t="shared" ca="1" si="28"/>
        <v>0</v>
      </c>
      <c r="S66" s="20">
        <f t="shared" ca="1" si="30"/>
        <v>0</v>
      </c>
      <c r="T66" s="20">
        <f t="shared" ca="1" si="29"/>
        <v>0</v>
      </c>
      <c r="V66" s="20">
        <f t="shared" si="6"/>
        <v>9</v>
      </c>
      <c r="W66" s="20">
        <f t="shared" si="7"/>
        <v>4</v>
      </c>
      <c r="X66" s="20" t="str">
        <f t="shared" si="8"/>
        <v>8015</v>
      </c>
      <c r="Y66" s="20" t="str">
        <f t="shared" si="9"/>
        <v>800×150</v>
      </c>
    </row>
    <row r="67" spans="2:25" s="20" customFormat="1" ht="10.5" customHeight="1" x14ac:dyDescent="0.15">
      <c r="B67" s="123"/>
      <c r="C67" s="127"/>
      <c r="D67" s="24" t="s">
        <v>133</v>
      </c>
      <c r="E67" s="24" t="s">
        <v>81</v>
      </c>
      <c r="F67" s="24">
        <v>3</v>
      </c>
      <c r="G67" s="54">
        <v>124200</v>
      </c>
      <c r="J67" s="30">
        <f>選定!$D$6/F67</f>
        <v>0</v>
      </c>
      <c r="K67" s="29">
        <f t="shared" ca="1" si="21"/>
        <v>0.20250000000000001</v>
      </c>
      <c r="L67" s="29">
        <f t="shared" ca="1" si="25"/>
        <v>0</v>
      </c>
      <c r="M67" s="28">
        <f t="shared" ca="1" si="26"/>
        <v>0</v>
      </c>
      <c r="N67" s="30">
        <f t="shared" ca="1" si="27"/>
        <v>0</v>
      </c>
      <c r="O67" s="72" t="s">
        <v>158</v>
      </c>
      <c r="P67" s="30" t="str">
        <f t="shared" si="4"/>
        <v>700×200</v>
      </c>
      <c r="Q67" s="88">
        <v>27100</v>
      </c>
      <c r="R67" s="20">
        <f t="shared" ca="1" si="28"/>
        <v>0</v>
      </c>
      <c r="S67" s="20">
        <f t="shared" ca="1" si="30"/>
        <v>0</v>
      </c>
      <c r="T67" s="20">
        <f t="shared" ca="1" si="29"/>
        <v>0</v>
      </c>
      <c r="V67" s="20">
        <f t="shared" si="6"/>
        <v>8</v>
      </c>
      <c r="W67" s="20">
        <f t="shared" si="7"/>
        <v>4</v>
      </c>
      <c r="X67" s="20" t="str">
        <f t="shared" si="8"/>
        <v>7020</v>
      </c>
      <c r="Y67" s="20" t="str">
        <f t="shared" si="9"/>
        <v>700×200</v>
      </c>
    </row>
    <row r="68" spans="2:25" s="20" customFormat="1" ht="10.5" customHeight="1" x14ac:dyDescent="0.15">
      <c r="B68" s="123"/>
      <c r="C68" s="132" t="s">
        <v>139</v>
      </c>
      <c r="D68" s="23" t="s">
        <v>134</v>
      </c>
      <c r="E68" s="23" t="s">
        <v>83</v>
      </c>
      <c r="F68" s="23">
        <v>1</v>
      </c>
      <c r="G68" s="56">
        <v>46000</v>
      </c>
      <c r="J68" s="46">
        <f>選定!$D$6/F68</f>
        <v>0</v>
      </c>
      <c r="K68" s="47">
        <f t="shared" ca="1" si="21"/>
        <v>9.2499999999999999E-2</v>
      </c>
      <c r="L68" s="47">
        <f t="shared" ref="L68:L79" ca="1" si="31">J68/K68/60</f>
        <v>0</v>
      </c>
      <c r="M68" s="46">
        <f t="shared" ca="1" si="26"/>
        <v>0</v>
      </c>
      <c r="N68" s="48">
        <f t="shared" ref="N68:N79" ca="1" si="32">M68*0.5*$L$99*L68^2</f>
        <v>0</v>
      </c>
      <c r="O68" s="73" t="s">
        <v>177</v>
      </c>
      <c r="P68" s="25" t="str">
        <f t="shared" si="4"/>
        <v>300×150</v>
      </c>
      <c r="Q68" s="89">
        <v>21400</v>
      </c>
      <c r="R68" s="20">
        <f t="shared" ref="R68:R79" ca="1" si="33">IF(AND(N68&lt;=$L$87,N68&gt;=$K$87),1,0)</f>
        <v>0</v>
      </c>
      <c r="S68" s="20">
        <f ca="1">R68</f>
        <v>0</v>
      </c>
      <c r="T68" s="20">
        <f ca="1">IF(R68=0,0,S68)</f>
        <v>0</v>
      </c>
      <c r="V68" s="20">
        <f t="shared" si="6"/>
        <v>9</v>
      </c>
      <c r="W68" s="20">
        <f t="shared" si="7"/>
        <v>4</v>
      </c>
      <c r="X68" s="20" t="str">
        <f t="shared" si="8"/>
        <v>3015</v>
      </c>
      <c r="Y68" s="20" t="str">
        <f t="shared" si="9"/>
        <v>300×150</v>
      </c>
    </row>
    <row r="69" spans="2:25" s="20" customFormat="1" ht="10.5" customHeight="1" x14ac:dyDescent="0.15">
      <c r="B69" s="123"/>
      <c r="C69" s="133"/>
      <c r="D69" s="23" t="s">
        <v>135</v>
      </c>
      <c r="E69" s="23" t="s">
        <v>85</v>
      </c>
      <c r="F69" s="23">
        <v>1</v>
      </c>
      <c r="G69" s="56">
        <v>48300</v>
      </c>
      <c r="J69" s="27">
        <f>選定!$D$6/F69</f>
        <v>0</v>
      </c>
      <c r="K69" s="26">
        <f t="shared" ref="K69:K79" ca="1" si="34">OFFSET($J$90,3,MATCH(E69,K$90:T$90,0),1,1)</f>
        <v>0.11399999999999999</v>
      </c>
      <c r="L69" s="26">
        <f t="shared" ca="1" si="31"/>
        <v>0</v>
      </c>
      <c r="M69" s="27">
        <f t="shared" ca="1" si="26"/>
        <v>0</v>
      </c>
      <c r="N69" s="25">
        <f t="shared" ca="1" si="32"/>
        <v>0</v>
      </c>
      <c r="O69" s="73" t="s">
        <v>187</v>
      </c>
      <c r="P69" s="25" t="str">
        <f t="shared" si="4"/>
        <v>350×200</v>
      </c>
      <c r="Q69" s="89">
        <v>23600</v>
      </c>
      <c r="R69" s="20">
        <f t="shared" ca="1" si="33"/>
        <v>0</v>
      </c>
      <c r="S69" s="20">
        <f ca="1">R69+S68</f>
        <v>0</v>
      </c>
      <c r="T69" s="20">
        <f t="shared" ref="T69:T79" ca="1" si="35">IF(R69=0,0,S69)</f>
        <v>0</v>
      </c>
      <c r="V69" s="20">
        <f t="shared" si="6"/>
        <v>8</v>
      </c>
      <c r="W69" s="20">
        <f t="shared" si="7"/>
        <v>4</v>
      </c>
      <c r="X69" s="20" t="str">
        <f t="shared" si="8"/>
        <v>3520</v>
      </c>
      <c r="Y69" s="20" t="str">
        <f t="shared" si="9"/>
        <v>350×200</v>
      </c>
    </row>
    <row r="70" spans="2:25" s="20" customFormat="1" ht="10.5" customHeight="1" x14ac:dyDescent="0.15">
      <c r="B70" s="123"/>
      <c r="C70" s="133"/>
      <c r="D70" s="23" t="s">
        <v>136</v>
      </c>
      <c r="E70" s="23" t="s">
        <v>87</v>
      </c>
      <c r="F70" s="23">
        <v>1</v>
      </c>
      <c r="G70" s="56">
        <v>51800</v>
      </c>
      <c r="J70" s="27">
        <f>選定!$D$6/F70</f>
        <v>0</v>
      </c>
      <c r="K70" s="26">
        <f t="shared" ca="1" si="34"/>
        <v>0.15800000000000003</v>
      </c>
      <c r="L70" s="26">
        <f t="shared" ca="1" si="31"/>
        <v>0</v>
      </c>
      <c r="M70" s="27">
        <f t="shared" ca="1" si="26"/>
        <v>0</v>
      </c>
      <c r="N70" s="25">
        <f t="shared" ca="1" si="32"/>
        <v>0</v>
      </c>
      <c r="O70" s="73" t="s">
        <v>188</v>
      </c>
      <c r="P70" s="25" t="str">
        <f t="shared" ref="P70:P79" si="36">Y70</f>
        <v>400×200</v>
      </c>
      <c r="Q70" s="89">
        <v>24000</v>
      </c>
      <c r="R70" s="20">
        <f t="shared" ca="1" si="33"/>
        <v>0</v>
      </c>
      <c r="S70" s="20">
        <f t="shared" ref="S70:S79" ca="1" si="37">R70+S69</f>
        <v>0</v>
      </c>
      <c r="T70" s="20">
        <f t="shared" ca="1" si="35"/>
        <v>0</v>
      </c>
      <c r="V70" s="20">
        <f t="shared" ref="V70:V79" si="38">LEN(O70)</f>
        <v>8</v>
      </c>
      <c r="W70" s="20">
        <f t="shared" ref="W70:W79" si="39">FIND("-",O70)</f>
        <v>4</v>
      </c>
      <c r="X70" s="20" t="str">
        <f t="shared" ref="X70:X79" si="40">MID(O70,W70+1,4)</f>
        <v>4020</v>
      </c>
      <c r="Y70" s="20" t="str">
        <f t="shared" ref="Y70:Y79" si="41">CONCATENATE(LEFT(X70,2),0,"×",RIGHT(X70,2),0)</f>
        <v>400×200</v>
      </c>
    </row>
    <row r="71" spans="2:25" s="20" customFormat="1" ht="10.5" customHeight="1" x14ac:dyDescent="0.15">
      <c r="B71" s="123"/>
      <c r="C71" s="133"/>
      <c r="D71" s="23" t="s">
        <v>80</v>
      </c>
      <c r="E71" s="23" t="s">
        <v>81</v>
      </c>
      <c r="F71" s="23">
        <v>1</v>
      </c>
      <c r="G71" s="56">
        <v>54100</v>
      </c>
      <c r="J71" s="27">
        <f>選定!$D$6/F71</f>
        <v>0</v>
      </c>
      <c r="K71" s="26">
        <f t="shared" ca="1" si="34"/>
        <v>0.20250000000000001</v>
      </c>
      <c r="L71" s="26">
        <f t="shared" ca="1" si="31"/>
        <v>0</v>
      </c>
      <c r="M71" s="27">
        <f t="shared" ca="1" si="26"/>
        <v>0</v>
      </c>
      <c r="N71" s="25">
        <f t="shared" ca="1" si="32"/>
        <v>0</v>
      </c>
      <c r="O71" s="73" t="s">
        <v>166</v>
      </c>
      <c r="P71" s="25" t="str">
        <f t="shared" si="36"/>
        <v>400×250</v>
      </c>
      <c r="Q71" s="89">
        <v>25100</v>
      </c>
      <c r="R71" s="20">
        <f t="shared" ca="1" si="33"/>
        <v>0</v>
      </c>
      <c r="S71" s="20">
        <f t="shared" ca="1" si="37"/>
        <v>0</v>
      </c>
      <c r="T71" s="20">
        <f t="shared" ca="1" si="35"/>
        <v>0</v>
      </c>
      <c r="V71" s="20">
        <f t="shared" si="38"/>
        <v>8</v>
      </c>
      <c r="W71" s="20">
        <f t="shared" si="39"/>
        <v>4</v>
      </c>
      <c r="X71" s="20" t="str">
        <f t="shared" si="40"/>
        <v>4025</v>
      </c>
      <c r="Y71" s="20" t="str">
        <f t="shared" si="41"/>
        <v>400×250</v>
      </c>
    </row>
    <row r="72" spans="2:25" s="20" customFormat="1" ht="10.5" customHeight="1" x14ac:dyDescent="0.15">
      <c r="B72" s="123"/>
      <c r="C72" s="133"/>
      <c r="D72" s="23" t="s">
        <v>82</v>
      </c>
      <c r="E72" s="23" t="s">
        <v>83</v>
      </c>
      <c r="F72" s="23">
        <v>2</v>
      </c>
      <c r="G72" s="56">
        <v>74800</v>
      </c>
      <c r="J72" s="27">
        <f>選定!$D$6/F72</f>
        <v>0</v>
      </c>
      <c r="K72" s="26">
        <f t="shared" ca="1" si="34"/>
        <v>9.2499999999999999E-2</v>
      </c>
      <c r="L72" s="26">
        <f t="shared" ca="1" si="31"/>
        <v>0</v>
      </c>
      <c r="M72" s="27">
        <f t="shared" ca="1" si="26"/>
        <v>0</v>
      </c>
      <c r="N72" s="25">
        <f t="shared" ca="1" si="32"/>
        <v>0</v>
      </c>
      <c r="O72" s="73" t="s">
        <v>183</v>
      </c>
      <c r="P72" s="25" t="str">
        <f t="shared" si="36"/>
        <v>600×150</v>
      </c>
      <c r="Q72" s="89">
        <v>23700</v>
      </c>
      <c r="R72" s="20">
        <f t="shared" ca="1" si="33"/>
        <v>0</v>
      </c>
      <c r="S72" s="20">
        <f t="shared" ca="1" si="37"/>
        <v>0</v>
      </c>
      <c r="T72" s="20">
        <f t="shared" ca="1" si="35"/>
        <v>0</v>
      </c>
      <c r="V72" s="20">
        <f t="shared" si="38"/>
        <v>9</v>
      </c>
      <c r="W72" s="20">
        <f t="shared" si="39"/>
        <v>4</v>
      </c>
      <c r="X72" s="20" t="str">
        <f t="shared" si="40"/>
        <v>6015</v>
      </c>
      <c r="Y72" s="20" t="str">
        <f t="shared" si="41"/>
        <v>600×150</v>
      </c>
    </row>
    <row r="73" spans="2:25" s="20" customFormat="1" ht="10.5" customHeight="1" x14ac:dyDescent="0.15">
      <c r="B73" s="123"/>
      <c r="C73" s="133"/>
      <c r="D73" s="23" t="s">
        <v>84</v>
      </c>
      <c r="E73" s="23" t="s">
        <v>85</v>
      </c>
      <c r="F73" s="23">
        <v>2</v>
      </c>
      <c r="G73" s="56">
        <v>77100</v>
      </c>
      <c r="J73" s="27">
        <f>選定!$D$6/F73</f>
        <v>0</v>
      </c>
      <c r="K73" s="26">
        <f t="shared" ca="1" si="34"/>
        <v>0.11399999999999999</v>
      </c>
      <c r="L73" s="26">
        <f t="shared" ca="1" si="31"/>
        <v>0</v>
      </c>
      <c r="M73" s="27">
        <f t="shared" ca="1" si="26"/>
        <v>0</v>
      </c>
      <c r="N73" s="25">
        <f t="shared" ca="1" si="32"/>
        <v>0</v>
      </c>
      <c r="O73" s="73" t="s">
        <v>182</v>
      </c>
      <c r="P73" s="25" t="str">
        <f t="shared" si="36"/>
        <v>700×150</v>
      </c>
      <c r="Q73" s="89">
        <v>26300</v>
      </c>
      <c r="R73" s="20">
        <f t="shared" ca="1" si="33"/>
        <v>0</v>
      </c>
      <c r="S73" s="20">
        <f t="shared" ca="1" si="37"/>
        <v>0</v>
      </c>
      <c r="T73" s="20">
        <f t="shared" ca="1" si="35"/>
        <v>0</v>
      </c>
      <c r="V73" s="20">
        <f t="shared" si="38"/>
        <v>9</v>
      </c>
      <c r="W73" s="20">
        <f t="shared" si="39"/>
        <v>4</v>
      </c>
      <c r="X73" s="20" t="str">
        <f t="shared" si="40"/>
        <v>7015</v>
      </c>
      <c r="Y73" s="20" t="str">
        <f t="shared" si="41"/>
        <v>700×150</v>
      </c>
    </row>
    <row r="74" spans="2:25" s="20" customFormat="1" ht="10.5" customHeight="1" x14ac:dyDescent="0.15">
      <c r="B74" s="123"/>
      <c r="C74" s="133"/>
      <c r="D74" s="23" t="s">
        <v>86</v>
      </c>
      <c r="E74" s="23" t="s">
        <v>87</v>
      </c>
      <c r="F74" s="23">
        <v>2</v>
      </c>
      <c r="G74" s="56">
        <v>82800</v>
      </c>
      <c r="J74" s="27">
        <f>選定!$D$6/F74</f>
        <v>0</v>
      </c>
      <c r="K74" s="26">
        <f t="shared" ca="1" si="34"/>
        <v>0.15800000000000003</v>
      </c>
      <c r="L74" s="26">
        <f t="shared" ca="1" si="31"/>
        <v>0</v>
      </c>
      <c r="M74" s="27">
        <f t="shared" ca="1" si="26"/>
        <v>0</v>
      </c>
      <c r="N74" s="25">
        <f t="shared" ca="1" si="32"/>
        <v>0</v>
      </c>
      <c r="O74" s="73" t="s">
        <v>158</v>
      </c>
      <c r="P74" s="25" t="str">
        <f t="shared" si="36"/>
        <v>700×200</v>
      </c>
      <c r="Q74" s="89">
        <v>27100</v>
      </c>
      <c r="R74" s="20">
        <f t="shared" ca="1" si="33"/>
        <v>0</v>
      </c>
      <c r="S74" s="20">
        <f t="shared" ca="1" si="37"/>
        <v>0</v>
      </c>
      <c r="T74" s="20">
        <f t="shared" ca="1" si="35"/>
        <v>0</v>
      </c>
      <c r="V74" s="20">
        <f t="shared" si="38"/>
        <v>8</v>
      </c>
      <c r="W74" s="20">
        <f t="shared" si="39"/>
        <v>4</v>
      </c>
      <c r="X74" s="20" t="str">
        <f t="shared" si="40"/>
        <v>7020</v>
      </c>
      <c r="Y74" s="20" t="str">
        <f t="shared" si="41"/>
        <v>700×200</v>
      </c>
    </row>
    <row r="75" spans="2:25" s="20" customFormat="1" ht="10.5" customHeight="1" x14ac:dyDescent="0.15">
      <c r="B75" s="123"/>
      <c r="C75" s="133"/>
      <c r="D75" s="23" t="s">
        <v>88</v>
      </c>
      <c r="E75" s="23" t="s">
        <v>81</v>
      </c>
      <c r="F75" s="23">
        <v>2</v>
      </c>
      <c r="G75" s="56">
        <v>87400</v>
      </c>
      <c r="J75" s="27">
        <f>選定!$D$6/F75</f>
        <v>0</v>
      </c>
      <c r="K75" s="26">
        <f t="shared" ca="1" si="34"/>
        <v>0.20250000000000001</v>
      </c>
      <c r="L75" s="26">
        <f t="shared" ca="1" si="31"/>
        <v>0</v>
      </c>
      <c r="M75" s="27">
        <f t="shared" ca="1" si="26"/>
        <v>0</v>
      </c>
      <c r="N75" s="25">
        <f t="shared" ca="1" si="32"/>
        <v>0</v>
      </c>
      <c r="O75" s="73" t="s">
        <v>189</v>
      </c>
      <c r="P75" s="25" t="str">
        <f t="shared" si="36"/>
        <v>700×250</v>
      </c>
      <c r="Q75" s="89">
        <v>28600</v>
      </c>
      <c r="R75" s="20">
        <f t="shared" ca="1" si="33"/>
        <v>0</v>
      </c>
      <c r="S75" s="20">
        <f t="shared" ca="1" si="37"/>
        <v>0</v>
      </c>
      <c r="T75" s="20">
        <f t="shared" ca="1" si="35"/>
        <v>0</v>
      </c>
      <c r="V75" s="20">
        <f t="shared" si="38"/>
        <v>8</v>
      </c>
      <c r="W75" s="20">
        <f t="shared" si="39"/>
        <v>4</v>
      </c>
      <c r="X75" s="20" t="str">
        <f t="shared" si="40"/>
        <v>7025</v>
      </c>
      <c r="Y75" s="20" t="str">
        <f t="shared" si="41"/>
        <v>700×250</v>
      </c>
    </row>
    <row r="76" spans="2:25" s="20" customFormat="1" ht="10.5" customHeight="1" x14ac:dyDescent="0.15">
      <c r="B76" s="123"/>
      <c r="C76" s="133"/>
      <c r="D76" s="23" t="s">
        <v>89</v>
      </c>
      <c r="E76" s="23" t="s">
        <v>83</v>
      </c>
      <c r="F76" s="23">
        <v>3</v>
      </c>
      <c r="G76" s="56">
        <v>104700</v>
      </c>
      <c r="J76" s="27">
        <f>選定!$D$6/F76</f>
        <v>0</v>
      </c>
      <c r="K76" s="26">
        <f t="shared" ca="1" si="34"/>
        <v>9.2499999999999999E-2</v>
      </c>
      <c r="L76" s="26">
        <f t="shared" ca="1" si="31"/>
        <v>0</v>
      </c>
      <c r="M76" s="27">
        <f t="shared" ca="1" si="26"/>
        <v>0</v>
      </c>
      <c r="N76" s="25">
        <f t="shared" ca="1" si="32"/>
        <v>0</v>
      </c>
      <c r="O76" s="73" t="s">
        <v>182</v>
      </c>
      <c r="P76" s="25" t="str">
        <f t="shared" si="36"/>
        <v>700×150</v>
      </c>
      <c r="Q76" s="89">
        <v>26300</v>
      </c>
      <c r="R76" s="20">
        <f t="shared" ca="1" si="33"/>
        <v>0</v>
      </c>
      <c r="S76" s="20">
        <f t="shared" ca="1" si="37"/>
        <v>0</v>
      </c>
      <c r="T76" s="20">
        <f t="shared" ca="1" si="35"/>
        <v>0</v>
      </c>
      <c r="V76" s="20">
        <f t="shared" si="38"/>
        <v>9</v>
      </c>
      <c r="W76" s="20">
        <f t="shared" si="39"/>
        <v>4</v>
      </c>
      <c r="X76" s="20" t="str">
        <f t="shared" si="40"/>
        <v>7015</v>
      </c>
      <c r="Y76" s="20" t="str">
        <f t="shared" si="41"/>
        <v>700×150</v>
      </c>
    </row>
    <row r="77" spans="2:25" s="20" customFormat="1" ht="10.5" customHeight="1" x14ac:dyDescent="0.15">
      <c r="B77" s="123"/>
      <c r="C77" s="133"/>
      <c r="D77" s="23" t="s">
        <v>90</v>
      </c>
      <c r="E77" s="23" t="s">
        <v>85</v>
      </c>
      <c r="F77" s="23">
        <v>3</v>
      </c>
      <c r="G77" s="56">
        <v>110400</v>
      </c>
      <c r="J77" s="27">
        <f>選定!$D$6/F77</f>
        <v>0</v>
      </c>
      <c r="K77" s="26">
        <f t="shared" ca="1" si="34"/>
        <v>0.11399999999999999</v>
      </c>
      <c r="L77" s="26">
        <f ca="1">J77/K77/60</f>
        <v>0</v>
      </c>
      <c r="M77" s="27">
        <f t="shared" ca="1" si="26"/>
        <v>0</v>
      </c>
      <c r="N77" s="25">
        <f t="shared" ca="1" si="32"/>
        <v>0</v>
      </c>
      <c r="O77" s="73" t="s">
        <v>184</v>
      </c>
      <c r="P77" s="25" t="str">
        <f t="shared" si="36"/>
        <v>800×150</v>
      </c>
      <c r="Q77" s="89">
        <v>27400</v>
      </c>
      <c r="R77" s="20">
        <f t="shared" ca="1" si="33"/>
        <v>0</v>
      </c>
      <c r="S77" s="20">
        <f t="shared" ca="1" si="37"/>
        <v>0</v>
      </c>
      <c r="T77" s="20">
        <f t="shared" ca="1" si="35"/>
        <v>0</v>
      </c>
      <c r="V77" s="20">
        <f t="shared" si="38"/>
        <v>9</v>
      </c>
      <c r="W77" s="20">
        <f t="shared" si="39"/>
        <v>4</v>
      </c>
      <c r="X77" s="20" t="str">
        <f t="shared" si="40"/>
        <v>8015</v>
      </c>
      <c r="Y77" s="20" t="str">
        <f t="shared" si="41"/>
        <v>800×150</v>
      </c>
    </row>
    <row r="78" spans="2:25" s="20" customFormat="1" ht="10.5" customHeight="1" x14ac:dyDescent="0.15">
      <c r="B78" s="123"/>
      <c r="C78" s="133"/>
      <c r="D78" s="23" t="s">
        <v>91</v>
      </c>
      <c r="E78" s="23" t="s">
        <v>87</v>
      </c>
      <c r="F78" s="23">
        <v>3</v>
      </c>
      <c r="G78" s="56">
        <v>120800</v>
      </c>
      <c r="J78" s="27">
        <f>選定!$D$6/F78</f>
        <v>0</v>
      </c>
      <c r="K78" s="26">
        <f t="shared" ca="1" si="34"/>
        <v>0.15800000000000003</v>
      </c>
      <c r="L78" s="26">
        <f t="shared" ca="1" si="31"/>
        <v>0</v>
      </c>
      <c r="M78" s="27">
        <f t="shared" ca="1" si="26"/>
        <v>0</v>
      </c>
      <c r="N78" s="25">
        <f t="shared" ca="1" si="32"/>
        <v>0</v>
      </c>
      <c r="O78" s="73" t="s">
        <v>195</v>
      </c>
      <c r="P78" s="25" t="str">
        <f t="shared" si="36"/>
        <v>800×200</v>
      </c>
      <c r="Q78" s="89">
        <v>28600</v>
      </c>
      <c r="R78" s="20">
        <f t="shared" ca="1" si="33"/>
        <v>0</v>
      </c>
      <c r="S78" s="20">
        <f t="shared" ca="1" si="37"/>
        <v>0</v>
      </c>
      <c r="T78" s="20">
        <f t="shared" ca="1" si="35"/>
        <v>0</v>
      </c>
      <c r="V78" s="20">
        <f t="shared" si="38"/>
        <v>8</v>
      </c>
      <c r="W78" s="20">
        <f t="shared" si="39"/>
        <v>4</v>
      </c>
      <c r="X78" s="20" t="str">
        <f t="shared" si="40"/>
        <v>8020</v>
      </c>
      <c r="Y78" s="20" t="str">
        <f t="shared" si="41"/>
        <v>800×200</v>
      </c>
    </row>
    <row r="79" spans="2:25" s="20" customFormat="1" ht="10.5" customHeight="1" thickBot="1" x14ac:dyDescent="0.2">
      <c r="B79" s="124"/>
      <c r="C79" s="134"/>
      <c r="D79" s="39" t="s">
        <v>92</v>
      </c>
      <c r="E79" s="39" t="s">
        <v>81</v>
      </c>
      <c r="F79" s="39">
        <v>3</v>
      </c>
      <c r="G79" s="57">
        <v>127700</v>
      </c>
      <c r="J79" s="78">
        <f>選定!$D$6/F79</f>
        <v>0</v>
      </c>
      <c r="K79" s="79">
        <f t="shared" ca="1" si="34"/>
        <v>0.20250000000000001</v>
      </c>
      <c r="L79" s="79">
        <f t="shared" ca="1" si="31"/>
        <v>0</v>
      </c>
      <c r="M79" s="78">
        <f t="shared" ca="1" si="26"/>
        <v>0</v>
      </c>
      <c r="N79" s="80">
        <f t="shared" ca="1" si="32"/>
        <v>0</v>
      </c>
      <c r="O79" s="81" t="s">
        <v>174</v>
      </c>
      <c r="P79" s="80" t="str">
        <f t="shared" si="36"/>
        <v>800×300</v>
      </c>
      <c r="Q79" s="89">
        <v>31400</v>
      </c>
      <c r="R79" s="20">
        <f t="shared" ca="1" si="33"/>
        <v>0</v>
      </c>
      <c r="S79" s="20">
        <f t="shared" ca="1" si="37"/>
        <v>0</v>
      </c>
      <c r="T79" s="20">
        <f t="shared" ca="1" si="35"/>
        <v>0</v>
      </c>
      <c r="V79" s="20">
        <f t="shared" si="38"/>
        <v>8</v>
      </c>
      <c r="W79" s="20">
        <f t="shared" si="39"/>
        <v>4</v>
      </c>
      <c r="X79" s="20" t="str">
        <f t="shared" si="40"/>
        <v>8030</v>
      </c>
      <c r="Y79" s="20" t="str">
        <f t="shared" si="41"/>
        <v>800×300</v>
      </c>
    </row>
    <row r="80" spans="2:25" x14ac:dyDescent="0.15">
      <c r="J80" s="76"/>
      <c r="K80" s="77"/>
      <c r="L80" s="77"/>
    </row>
    <row r="82" spans="10:20" x14ac:dyDescent="0.15">
      <c r="J82" s="2" t="s">
        <v>26</v>
      </c>
    </row>
    <row r="83" spans="10:20" x14ac:dyDescent="0.15">
      <c r="J83" s="112" t="s">
        <v>17</v>
      </c>
      <c r="K83" s="10" t="s">
        <v>18</v>
      </c>
      <c r="L83" s="10" t="s">
        <v>19</v>
      </c>
    </row>
    <row r="84" spans="10:20" x14ac:dyDescent="0.15">
      <c r="J84" s="113"/>
      <c r="K84" s="11" t="s">
        <v>20</v>
      </c>
      <c r="L84" s="11" t="s">
        <v>20</v>
      </c>
    </row>
    <row r="85" spans="10:20" x14ac:dyDescent="0.15">
      <c r="J85" s="9" t="s">
        <v>16</v>
      </c>
      <c r="K85" s="49">
        <v>44</v>
      </c>
      <c r="L85" s="49">
        <v>141</v>
      </c>
    </row>
    <row r="86" spans="10:20" x14ac:dyDescent="0.15">
      <c r="J86" s="9" t="s">
        <v>93</v>
      </c>
      <c r="K86" s="49">
        <v>22</v>
      </c>
      <c r="L86" s="49">
        <v>40</v>
      </c>
    </row>
    <row r="87" spans="10:20" x14ac:dyDescent="0.15">
      <c r="J87" s="9" t="s">
        <v>94</v>
      </c>
      <c r="K87" s="49">
        <v>40</v>
      </c>
      <c r="L87" s="49">
        <v>140</v>
      </c>
    </row>
    <row r="89" spans="10:20" x14ac:dyDescent="0.15">
      <c r="J89" s="2" t="s">
        <v>25</v>
      </c>
    </row>
    <row r="90" spans="10:20" x14ac:dyDescent="0.15">
      <c r="J90" s="7" t="s">
        <v>2</v>
      </c>
      <c r="K90" s="3" t="s">
        <v>11</v>
      </c>
      <c r="L90" s="3" t="s">
        <v>12</v>
      </c>
      <c r="M90" s="3" t="s">
        <v>13</v>
      </c>
      <c r="N90" s="3" t="s">
        <v>14</v>
      </c>
      <c r="O90" s="8" t="s">
        <v>15</v>
      </c>
      <c r="P90" s="3" t="s">
        <v>81</v>
      </c>
      <c r="Q90" s="3" t="s">
        <v>87</v>
      </c>
      <c r="R90" s="3" t="s">
        <v>85</v>
      </c>
      <c r="S90" s="3" t="s">
        <v>83</v>
      </c>
      <c r="T90" s="8" t="s">
        <v>95</v>
      </c>
    </row>
    <row r="91" spans="10:20" ht="15.75" x14ac:dyDescent="0.15">
      <c r="J91" s="3" t="s">
        <v>27</v>
      </c>
      <c r="K91" s="50">
        <v>0.25</v>
      </c>
      <c r="L91" s="50">
        <v>0.2</v>
      </c>
      <c r="M91" s="50">
        <v>0.15</v>
      </c>
      <c r="N91" s="50">
        <v>0.125</v>
      </c>
      <c r="O91" s="50">
        <v>0.09</v>
      </c>
      <c r="P91" s="50">
        <v>0.25</v>
      </c>
      <c r="Q91" s="50">
        <v>0.2</v>
      </c>
      <c r="R91" s="50">
        <v>0.15</v>
      </c>
      <c r="S91" s="50">
        <v>0.125</v>
      </c>
      <c r="T91" s="50">
        <v>0.09</v>
      </c>
    </row>
    <row r="92" spans="10:20" x14ac:dyDescent="0.15">
      <c r="J92" s="3" t="s">
        <v>3</v>
      </c>
      <c r="K92" s="50">
        <v>0.7</v>
      </c>
      <c r="L92" s="50">
        <v>0.7</v>
      </c>
      <c r="M92" s="50">
        <v>0.7</v>
      </c>
      <c r="N92" s="50">
        <v>0.7</v>
      </c>
      <c r="O92" s="50">
        <v>0.7</v>
      </c>
      <c r="P92" s="50">
        <v>0.81</v>
      </c>
      <c r="Q92" s="50">
        <v>0.79</v>
      </c>
      <c r="R92" s="50">
        <v>0.76</v>
      </c>
      <c r="S92" s="50">
        <v>0.74</v>
      </c>
      <c r="T92" s="50">
        <v>0.69</v>
      </c>
    </row>
    <row r="93" spans="10:20" ht="15.75" x14ac:dyDescent="0.15">
      <c r="J93" s="3" t="s">
        <v>28</v>
      </c>
      <c r="K93" s="51">
        <f>K92*K91</f>
        <v>0.17499999999999999</v>
      </c>
      <c r="L93" s="51">
        <f t="shared" ref="L93:T93" si="42">L92*L91</f>
        <v>0.13999999999999999</v>
      </c>
      <c r="M93" s="51">
        <f t="shared" si="42"/>
        <v>0.105</v>
      </c>
      <c r="N93" s="51">
        <f t="shared" si="42"/>
        <v>8.7499999999999994E-2</v>
      </c>
      <c r="O93" s="51">
        <f t="shared" si="42"/>
        <v>6.3E-2</v>
      </c>
      <c r="P93" s="51">
        <f t="shared" si="42"/>
        <v>0.20250000000000001</v>
      </c>
      <c r="Q93" s="51">
        <f t="shared" si="42"/>
        <v>0.15800000000000003</v>
      </c>
      <c r="R93" s="51">
        <f t="shared" si="42"/>
        <v>0.11399999999999999</v>
      </c>
      <c r="S93" s="51">
        <f t="shared" si="42"/>
        <v>9.2499999999999999E-2</v>
      </c>
      <c r="T93" s="51">
        <f t="shared" si="42"/>
        <v>6.2099999999999995E-2</v>
      </c>
    </row>
    <row r="96" spans="10:20" x14ac:dyDescent="0.15">
      <c r="K96" s="1" t="s">
        <v>0</v>
      </c>
      <c r="L96" s="52">
        <v>20.527000000000001</v>
      </c>
    </row>
    <row r="97" spans="11:12" x14ac:dyDescent="0.15">
      <c r="K97" s="1" t="s">
        <v>1</v>
      </c>
      <c r="L97" s="52">
        <v>0.21299999999999999</v>
      </c>
    </row>
    <row r="99" spans="11:12" x14ac:dyDescent="0.15">
      <c r="K99" s="1" t="s">
        <v>10</v>
      </c>
      <c r="L99" s="52">
        <v>1.2</v>
      </c>
    </row>
  </sheetData>
  <mergeCells count="15">
    <mergeCell ref="B3:B4"/>
    <mergeCell ref="B5:B43"/>
    <mergeCell ref="C44:C55"/>
    <mergeCell ref="C56:C67"/>
    <mergeCell ref="B44:B79"/>
    <mergeCell ref="C18:C30"/>
    <mergeCell ref="C31:C43"/>
    <mergeCell ref="C3:C4"/>
    <mergeCell ref="C5:C17"/>
    <mergeCell ref="C68:C79"/>
    <mergeCell ref="O3:Q3"/>
    <mergeCell ref="J83:J84"/>
    <mergeCell ref="D3:D4"/>
    <mergeCell ref="E3:F3"/>
    <mergeCell ref="G3:G4"/>
  </mergeCells>
  <phoneticPr fontId="1"/>
  <pageMargins left="0.78740157480314965" right="0.78740157480314965" top="0.39370078740157483"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29"/>
  <sheetViews>
    <sheetView workbookViewId="0">
      <selection activeCell="D30" sqref="D30"/>
    </sheetView>
  </sheetViews>
  <sheetFormatPr defaultRowHeight="13.5" x14ac:dyDescent="0.15"/>
  <cols>
    <col min="1" max="1" width="2.25" style="58" customWidth="1"/>
    <col min="2" max="2" width="15.625" style="69" bestFit="1" customWidth="1"/>
    <col min="3" max="3" width="7.125" style="69" bestFit="1" customWidth="1"/>
    <col min="4" max="4" width="62.875" style="58" customWidth="1"/>
    <col min="5" max="5" width="2.25" style="58" customWidth="1"/>
    <col min="6" max="16384" width="9" style="58"/>
  </cols>
  <sheetData>
    <row r="2" spans="2:4" x14ac:dyDescent="0.15">
      <c r="B2" s="59" t="s">
        <v>141</v>
      </c>
      <c r="C2" s="59" t="s">
        <v>142</v>
      </c>
      <c r="D2" s="60" t="s">
        <v>143</v>
      </c>
    </row>
    <row r="3" spans="2:4" x14ac:dyDescent="0.15">
      <c r="B3" s="59">
        <v>43208</v>
      </c>
      <c r="C3" s="59" t="s">
        <v>144</v>
      </c>
      <c r="D3" s="61" t="s">
        <v>145</v>
      </c>
    </row>
    <row r="4" spans="2:4" x14ac:dyDescent="0.15">
      <c r="B4" s="59">
        <v>43600</v>
      </c>
      <c r="C4" s="59" t="s">
        <v>144</v>
      </c>
      <c r="D4" s="61" t="s">
        <v>190</v>
      </c>
    </row>
    <row r="5" spans="2:4" x14ac:dyDescent="0.15">
      <c r="B5" s="59">
        <v>43607</v>
      </c>
      <c r="C5" s="59" t="s">
        <v>144</v>
      </c>
      <c r="D5" s="61" t="s">
        <v>194</v>
      </c>
    </row>
    <row r="6" spans="2:4" x14ac:dyDescent="0.15">
      <c r="B6" s="59">
        <v>43607</v>
      </c>
      <c r="C6" s="59" t="s">
        <v>144</v>
      </c>
      <c r="D6" s="61" t="s">
        <v>196</v>
      </c>
    </row>
    <row r="7" spans="2:4" x14ac:dyDescent="0.15">
      <c r="B7" s="59"/>
      <c r="C7" s="59"/>
      <c r="D7" s="61"/>
    </row>
    <row r="8" spans="2:4" x14ac:dyDescent="0.15">
      <c r="B8" s="59"/>
      <c r="C8" s="59"/>
      <c r="D8" s="62"/>
    </row>
    <row r="9" spans="2:4" ht="13.5" customHeight="1" x14ac:dyDescent="0.15">
      <c r="B9" s="59"/>
      <c r="C9" s="59"/>
      <c r="D9" s="60"/>
    </row>
    <row r="10" spans="2:4" ht="13.5" customHeight="1" x14ac:dyDescent="0.15">
      <c r="B10" s="59"/>
      <c r="C10" s="59"/>
      <c r="D10" s="60"/>
    </row>
    <row r="11" spans="2:4" ht="13.5" customHeight="1" x14ac:dyDescent="0.15">
      <c r="B11" s="59"/>
      <c r="C11" s="59"/>
      <c r="D11" s="63"/>
    </row>
    <row r="12" spans="2:4" ht="13.5" customHeight="1" x14ac:dyDescent="0.15">
      <c r="B12" s="59"/>
      <c r="C12" s="59"/>
      <c r="D12" s="63"/>
    </row>
    <row r="13" spans="2:4" ht="13.5" customHeight="1" x14ac:dyDescent="0.15">
      <c r="B13" s="59"/>
      <c r="C13" s="59"/>
      <c r="D13" s="61"/>
    </row>
    <row r="14" spans="2:4" ht="13.5" customHeight="1" x14ac:dyDescent="0.15">
      <c r="B14" s="59"/>
      <c r="C14" s="59"/>
      <c r="D14" s="60"/>
    </row>
    <row r="15" spans="2:4" ht="13.5" customHeight="1" x14ac:dyDescent="0.15">
      <c r="B15" s="59"/>
      <c r="C15" s="59"/>
      <c r="D15" s="64"/>
    </row>
    <row r="16" spans="2:4" ht="13.5" customHeight="1" x14ac:dyDescent="0.15">
      <c r="B16" s="59"/>
      <c r="C16" s="59"/>
      <c r="D16" s="64"/>
    </row>
    <row r="17" spans="2:4" ht="13.5" customHeight="1" x14ac:dyDescent="0.15">
      <c r="B17" s="59"/>
      <c r="C17" s="59"/>
      <c r="D17" s="65"/>
    </row>
    <row r="18" spans="2:4" ht="13.5" customHeight="1" x14ac:dyDescent="0.15">
      <c r="B18" s="59"/>
      <c r="C18" s="59"/>
      <c r="D18" s="65"/>
    </row>
    <row r="19" spans="2:4" ht="13.5" customHeight="1" x14ac:dyDescent="0.15">
      <c r="B19" s="59"/>
      <c r="C19" s="59"/>
      <c r="D19" s="60"/>
    </row>
    <row r="20" spans="2:4" ht="13.5" customHeight="1" x14ac:dyDescent="0.15">
      <c r="B20" s="59"/>
      <c r="C20" s="59"/>
      <c r="D20" s="60"/>
    </row>
    <row r="21" spans="2:4" ht="13.5" customHeight="1" x14ac:dyDescent="0.15">
      <c r="B21" s="59"/>
      <c r="C21" s="59"/>
      <c r="D21" s="60"/>
    </row>
    <row r="22" spans="2:4" ht="13.5" customHeight="1" x14ac:dyDescent="0.15">
      <c r="B22" s="59"/>
      <c r="C22" s="59"/>
      <c r="D22" s="60"/>
    </row>
    <row r="23" spans="2:4" ht="13.5" customHeight="1" x14ac:dyDescent="0.15">
      <c r="B23" s="59"/>
      <c r="C23" s="59"/>
      <c r="D23" s="60"/>
    </row>
    <row r="24" spans="2:4" ht="13.5" customHeight="1" x14ac:dyDescent="0.15">
      <c r="B24" s="59"/>
      <c r="C24" s="59"/>
      <c r="D24" s="60"/>
    </row>
    <row r="25" spans="2:4" ht="13.5" customHeight="1" x14ac:dyDescent="0.15">
      <c r="B25" s="59"/>
      <c r="C25" s="59"/>
      <c r="D25" s="61"/>
    </row>
    <row r="26" spans="2:4" ht="13.5" customHeight="1" x14ac:dyDescent="0.15">
      <c r="B26" s="59"/>
      <c r="C26" s="59"/>
      <c r="D26" s="61"/>
    </row>
    <row r="27" spans="2:4" ht="13.5" customHeight="1" x14ac:dyDescent="0.15">
      <c r="B27" s="59"/>
      <c r="C27" s="59"/>
      <c r="D27" s="61"/>
    </row>
    <row r="28" spans="2:4" ht="13.5" customHeight="1" x14ac:dyDescent="0.15">
      <c r="B28" s="59"/>
      <c r="C28" s="59"/>
      <c r="D28" s="61"/>
    </row>
    <row r="29" spans="2:4" ht="13.5" customHeight="1" x14ac:dyDescent="0.15">
      <c r="B29" s="66"/>
      <c r="C29" s="66"/>
      <c r="D29" s="67"/>
    </row>
    <row r="30" spans="2:4" ht="13.5" customHeight="1" x14ac:dyDescent="0.15">
      <c r="B30" s="66"/>
      <c r="C30" s="66"/>
      <c r="D30" s="67"/>
    </row>
    <row r="31" spans="2:4" ht="13.5" customHeight="1" x14ac:dyDescent="0.15">
      <c r="B31" s="66"/>
      <c r="C31" s="66"/>
      <c r="D31" s="68"/>
    </row>
    <row r="32" spans="2:4" ht="13.5" customHeight="1" x14ac:dyDescent="0.15">
      <c r="B32" s="66"/>
      <c r="C32" s="66"/>
      <c r="D32" s="68"/>
    </row>
    <row r="33" spans="2:4" ht="13.5" customHeight="1" x14ac:dyDescent="0.15">
      <c r="B33" s="66"/>
      <c r="C33" s="66"/>
      <c r="D33" s="67"/>
    </row>
    <row r="34" spans="2:4" ht="13.5" customHeight="1" x14ac:dyDescent="0.15">
      <c r="B34" s="59"/>
      <c r="C34" s="59"/>
      <c r="D34" s="61"/>
    </row>
    <row r="35" spans="2:4" ht="13.5" customHeight="1" x14ac:dyDescent="0.15">
      <c r="B35" s="59"/>
      <c r="C35" s="59"/>
      <c r="D35" s="60"/>
    </row>
    <row r="36" spans="2:4" ht="13.5" customHeight="1" x14ac:dyDescent="0.15">
      <c r="B36" s="59"/>
      <c r="C36" s="59"/>
      <c r="D36" s="61"/>
    </row>
    <row r="37" spans="2:4" ht="13.5" customHeight="1" x14ac:dyDescent="0.15">
      <c r="B37" s="59"/>
      <c r="C37" s="59"/>
      <c r="D37" s="61"/>
    </row>
    <row r="38" spans="2:4" ht="13.5" customHeight="1" x14ac:dyDescent="0.15">
      <c r="B38" s="59"/>
      <c r="C38" s="59"/>
      <c r="D38" s="61"/>
    </row>
    <row r="39" spans="2:4" ht="13.5" customHeight="1" x14ac:dyDescent="0.15">
      <c r="B39" s="59"/>
      <c r="C39" s="59"/>
      <c r="D39" s="60"/>
    </row>
    <row r="40" spans="2:4" ht="13.5" customHeight="1" x14ac:dyDescent="0.15">
      <c r="B40" s="59"/>
      <c r="C40" s="59"/>
      <c r="D40" s="61"/>
    </row>
    <row r="41" spans="2:4" ht="13.5" customHeight="1" x14ac:dyDescent="0.15">
      <c r="B41" s="59"/>
      <c r="C41" s="59"/>
      <c r="D41" s="60"/>
    </row>
    <row r="42" spans="2:4" ht="13.5" customHeight="1" x14ac:dyDescent="0.15">
      <c r="B42" s="59"/>
      <c r="C42" s="59"/>
      <c r="D42" s="60"/>
    </row>
    <row r="43" spans="2:4" ht="13.5" customHeight="1" x14ac:dyDescent="0.15">
      <c r="B43" s="59"/>
      <c r="C43" s="59"/>
      <c r="D43" s="60"/>
    </row>
    <row r="44" spans="2:4" ht="13.5" customHeight="1" x14ac:dyDescent="0.15">
      <c r="B44" s="59"/>
      <c r="C44" s="59"/>
      <c r="D44" s="60"/>
    </row>
    <row r="45" spans="2:4" ht="13.5" customHeight="1" x14ac:dyDescent="0.15">
      <c r="B45" s="59"/>
      <c r="C45" s="59"/>
      <c r="D45" s="60"/>
    </row>
    <row r="46" spans="2:4" ht="13.5" customHeight="1" x14ac:dyDescent="0.15">
      <c r="B46" s="59"/>
      <c r="C46" s="59"/>
      <c r="D46" s="60"/>
    </row>
    <row r="47" spans="2:4" ht="13.5" customHeight="1" x14ac:dyDescent="0.15">
      <c r="B47" s="59"/>
      <c r="C47" s="59"/>
      <c r="D47" s="60"/>
    </row>
    <row r="48" spans="2:4" ht="13.5" customHeight="1" x14ac:dyDescent="0.15">
      <c r="B48" s="59"/>
      <c r="C48" s="59"/>
      <c r="D48" s="60"/>
    </row>
    <row r="49" spans="2:4" ht="13.5" customHeight="1" x14ac:dyDescent="0.15">
      <c r="B49" s="59"/>
      <c r="C49" s="59"/>
      <c r="D49" s="60"/>
    </row>
    <row r="50" spans="2:4" ht="13.5" customHeight="1" x14ac:dyDescent="0.15">
      <c r="B50" s="59"/>
      <c r="C50" s="59"/>
      <c r="D50" s="60"/>
    </row>
    <row r="51" spans="2:4" ht="13.5" customHeight="1" x14ac:dyDescent="0.15">
      <c r="B51" s="59"/>
      <c r="C51" s="59"/>
      <c r="D51" s="60"/>
    </row>
    <row r="52" spans="2:4" ht="13.5" customHeight="1" x14ac:dyDescent="0.15">
      <c r="B52" s="59"/>
      <c r="C52" s="59"/>
      <c r="D52" s="60"/>
    </row>
    <row r="53" spans="2:4" ht="13.5" customHeight="1" x14ac:dyDescent="0.15">
      <c r="B53" s="59"/>
      <c r="C53" s="59"/>
      <c r="D53" s="60"/>
    </row>
    <row r="54" spans="2:4" ht="13.5" customHeight="1" x14ac:dyDescent="0.15">
      <c r="B54" s="59"/>
      <c r="C54" s="59"/>
      <c r="D54" s="60"/>
    </row>
    <row r="55" spans="2:4" ht="13.5" customHeight="1" x14ac:dyDescent="0.15">
      <c r="B55" s="59"/>
      <c r="C55" s="59"/>
      <c r="D55" s="60"/>
    </row>
    <row r="56" spans="2:4" ht="13.5" customHeight="1" x14ac:dyDescent="0.15">
      <c r="B56" s="59"/>
      <c r="C56" s="59"/>
      <c r="D56" s="60"/>
    </row>
    <row r="57" spans="2:4" ht="13.5" customHeight="1" x14ac:dyDescent="0.15">
      <c r="B57" s="59"/>
      <c r="C57" s="59"/>
      <c r="D57" s="60"/>
    </row>
    <row r="58" spans="2:4" ht="13.5" customHeight="1" x14ac:dyDescent="0.15">
      <c r="B58" s="59"/>
      <c r="C58" s="59"/>
      <c r="D58" s="60"/>
    </row>
    <row r="59" spans="2:4" ht="13.5" customHeight="1" x14ac:dyDescent="0.15">
      <c r="B59" s="59"/>
      <c r="C59" s="59"/>
      <c r="D59" s="60"/>
    </row>
    <row r="60" spans="2:4" ht="13.5" customHeight="1" x14ac:dyDescent="0.15">
      <c r="B60" s="59"/>
      <c r="C60" s="59"/>
      <c r="D60" s="60"/>
    </row>
    <row r="61" spans="2:4" ht="13.5" customHeight="1" x14ac:dyDescent="0.15">
      <c r="B61" s="59"/>
      <c r="C61" s="59"/>
      <c r="D61" s="60"/>
    </row>
    <row r="62" spans="2:4" ht="13.5" customHeight="1" x14ac:dyDescent="0.15">
      <c r="B62" s="59"/>
      <c r="C62" s="59"/>
      <c r="D62" s="60"/>
    </row>
    <row r="63" spans="2:4" ht="13.5" customHeight="1" x14ac:dyDescent="0.15">
      <c r="B63" s="59"/>
      <c r="C63" s="59"/>
      <c r="D63" s="60"/>
    </row>
    <row r="64" spans="2:4" ht="13.5" customHeight="1" x14ac:dyDescent="0.15">
      <c r="B64" s="59"/>
      <c r="C64" s="59"/>
      <c r="D64" s="60"/>
    </row>
    <row r="65" spans="2:4" ht="13.5" customHeight="1" x14ac:dyDescent="0.15">
      <c r="B65" s="59"/>
      <c r="C65" s="59"/>
      <c r="D65" s="60"/>
    </row>
    <row r="66" spans="2:4" ht="13.5" customHeight="1" x14ac:dyDescent="0.15">
      <c r="B66" s="59"/>
      <c r="C66" s="59"/>
      <c r="D66" s="60"/>
    </row>
    <row r="67" spans="2:4" ht="13.5" customHeight="1" x14ac:dyDescent="0.15">
      <c r="B67" s="59"/>
      <c r="C67" s="59"/>
      <c r="D67" s="60"/>
    </row>
    <row r="68" spans="2:4" ht="13.5" customHeight="1" x14ac:dyDescent="0.15">
      <c r="B68" s="59"/>
      <c r="C68" s="59"/>
      <c r="D68" s="60"/>
    </row>
    <row r="69" spans="2:4" ht="13.5" customHeight="1" x14ac:dyDescent="0.15">
      <c r="B69" s="59"/>
      <c r="C69" s="59"/>
      <c r="D69" s="60"/>
    </row>
    <row r="70" spans="2:4" ht="13.5" customHeight="1" x14ac:dyDescent="0.15">
      <c r="B70" s="59"/>
      <c r="C70" s="59"/>
      <c r="D70" s="60"/>
    </row>
    <row r="71" spans="2:4" ht="13.5" customHeight="1" x14ac:dyDescent="0.15">
      <c r="B71" s="59"/>
      <c r="C71" s="59"/>
      <c r="D71" s="60"/>
    </row>
    <row r="72" spans="2:4" ht="13.5" customHeight="1" x14ac:dyDescent="0.15">
      <c r="B72" s="59"/>
      <c r="C72" s="59"/>
      <c r="D72" s="60"/>
    </row>
    <row r="73" spans="2:4" ht="13.5" customHeight="1" x14ac:dyDescent="0.15">
      <c r="B73" s="59"/>
      <c r="C73" s="59"/>
      <c r="D73" s="60"/>
    </row>
    <row r="74" spans="2:4" ht="13.5" customHeight="1" x14ac:dyDescent="0.15">
      <c r="B74" s="59"/>
      <c r="C74" s="59"/>
      <c r="D74" s="60"/>
    </row>
    <row r="75" spans="2:4" ht="13.5" customHeight="1" x14ac:dyDescent="0.15">
      <c r="B75" s="59"/>
      <c r="C75" s="59"/>
      <c r="D75" s="60"/>
    </row>
    <row r="76" spans="2:4" ht="13.5" customHeight="1" x14ac:dyDescent="0.15">
      <c r="B76" s="59"/>
      <c r="C76" s="59"/>
      <c r="D76" s="60"/>
    </row>
    <row r="77" spans="2:4" ht="13.5" customHeight="1" x14ac:dyDescent="0.15">
      <c r="B77" s="59"/>
      <c r="C77" s="59"/>
      <c r="D77" s="60"/>
    </row>
    <row r="78" spans="2:4" ht="13.5" customHeight="1" x14ac:dyDescent="0.15">
      <c r="B78" s="59"/>
      <c r="C78" s="59"/>
      <c r="D78" s="60"/>
    </row>
    <row r="79" spans="2:4" ht="13.5" customHeight="1" x14ac:dyDescent="0.15">
      <c r="B79" s="59"/>
      <c r="C79" s="59"/>
      <c r="D79" s="60"/>
    </row>
    <row r="80" spans="2:4" ht="13.5" customHeight="1" x14ac:dyDescent="0.15">
      <c r="B80" s="59"/>
      <c r="C80" s="59"/>
      <c r="D80" s="60"/>
    </row>
    <row r="81" spans="2:4" ht="13.5" customHeight="1" x14ac:dyDescent="0.15">
      <c r="B81" s="59"/>
      <c r="C81" s="59"/>
      <c r="D81" s="60"/>
    </row>
    <row r="82" spans="2:4" ht="13.5" customHeight="1" x14ac:dyDescent="0.15">
      <c r="B82" s="59"/>
      <c r="C82" s="59"/>
      <c r="D82" s="60"/>
    </row>
    <row r="83" spans="2:4" ht="13.5" customHeight="1" x14ac:dyDescent="0.15">
      <c r="B83" s="59"/>
      <c r="C83" s="59"/>
      <c r="D83" s="60"/>
    </row>
    <row r="84" spans="2:4" ht="13.5" customHeight="1" x14ac:dyDescent="0.15">
      <c r="B84" s="59"/>
      <c r="C84" s="59"/>
      <c r="D84" s="60"/>
    </row>
    <row r="85" spans="2:4" ht="13.5" customHeight="1" x14ac:dyDescent="0.15">
      <c r="B85" s="59"/>
      <c r="C85" s="59"/>
      <c r="D85" s="60"/>
    </row>
    <row r="86" spans="2:4" ht="13.5" customHeight="1" x14ac:dyDescent="0.15">
      <c r="B86" s="59"/>
      <c r="C86" s="59"/>
      <c r="D86" s="60"/>
    </row>
    <row r="87" spans="2:4" ht="13.5" customHeight="1" x14ac:dyDescent="0.15">
      <c r="B87" s="59"/>
      <c r="C87" s="59"/>
      <c r="D87" s="60"/>
    </row>
    <row r="88" spans="2:4" ht="13.5" customHeight="1" x14ac:dyDescent="0.15">
      <c r="B88" s="59"/>
      <c r="C88" s="59"/>
      <c r="D88" s="60"/>
    </row>
    <row r="89" spans="2:4" ht="13.5" customHeight="1" x14ac:dyDescent="0.15">
      <c r="B89" s="59"/>
      <c r="C89" s="59"/>
      <c r="D89" s="60"/>
    </row>
    <row r="90" spans="2:4" ht="13.5" customHeight="1" x14ac:dyDescent="0.15">
      <c r="B90" s="59"/>
      <c r="C90" s="59"/>
      <c r="D90" s="60"/>
    </row>
    <row r="91" spans="2:4" ht="13.5" customHeight="1" x14ac:dyDescent="0.15">
      <c r="B91" s="59"/>
      <c r="C91" s="59"/>
      <c r="D91" s="60"/>
    </row>
    <row r="92" spans="2:4" ht="13.5" customHeight="1" x14ac:dyDescent="0.15">
      <c r="B92" s="59"/>
      <c r="C92" s="59"/>
      <c r="D92" s="60"/>
    </row>
    <row r="93" spans="2:4" ht="13.5" customHeight="1" x14ac:dyDescent="0.15">
      <c r="B93" s="59"/>
      <c r="C93" s="59"/>
      <c r="D93" s="60"/>
    </row>
    <row r="94" spans="2:4" ht="13.5" customHeight="1" x14ac:dyDescent="0.15">
      <c r="B94" s="59"/>
      <c r="C94" s="59"/>
      <c r="D94" s="60"/>
    </row>
    <row r="95" spans="2:4" ht="13.5" customHeight="1" x14ac:dyDescent="0.15">
      <c r="B95" s="59"/>
      <c r="C95" s="59"/>
      <c r="D95" s="60"/>
    </row>
    <row r="96" spans="2:4" ht="13.5" customHeight="1" x14ac:dyDescent="0.15">
      <c r="B96" s="59"/>
      <c r="C96" s="59"/>
      <c r="D96" s="60"/>
    </row>
    <row r="97" spans="2:4" ht="13.5" customHeight="1" x14ac:dyDescent="0.15">
      <c r="B97" s="59"/>
      <c r="C97" s="59"/>
      <c r="D97" s="60"/>
    </row>
    <row r="98" spans="2:4" ht="13.5" customHeight="1" x14ac:dyDescent="0.15">
      <c r="B98" s="59"/>
      <c r="C98" s="59"/>
      <c r="D98" s="60"/>
    </row>
    <row r="99" spans="2:4" ht="13.5" customHeight="1" x14ac:dyDescent="0.15">
      <c r="B99" s="59"/>
      <c r="C99" s="59"/>
      <c r="D99" s="60"/>
    </row>
    <row r="100" spans="2:4" ht="13.5" customHeight="1" x14ac:dyDescent="0.15">
      <c r="B100" s="59"/>
      <c r="C100" s="59"/>
      <c r="D100" s="60"/>
    </row>
    <row r="101" spans="2:4" ht="13.5" customHeight="1" x14ac:dyDescent="0.15">
      <c r="B101" s="59"/>
      <c r="C101" s="59"/>
      <c r="D101" s="60"/>
    </row>
    <row r="102" spans="2:4" ht="13.5" customHeight="1" x14ac:dyDescent="0.15">
      <c r="B102" s="59"/>
      <c r="C102" s="59"/>
      <c r="D102" s="60"/>
    </row>
    <row r="103" spans="2:4" ht="13.5" customHeight="1" x14ac:dyDescent="0.15">
      <c r="B103" s="59"/>
      <c r="C103" s="59"/>
      <c r="D103" s="60"/>
    </row>
    <row r="104" spans="2:4" ht="13.5" customHeight="1" x14ac:dyDescent="0.15">
      <c r="B104" s="59"/>
      <c r="C104" s="59"/>
      <c r="D104" s="60"/>
    </row>
    <row r="105" spans="2:4" ht="13.5" customHeight="1" x14ac:dyDescent="0.15">
      <c r="B105" s="59"/>
      <c r="C105" s="59"/>
      <c r="D105" s="60"/>
    </row>
    <row r="106" spans="2:4" ht="13.5" customHeight="1" x14ac:dyDescent="0.15">
      <c r="B106" s="59"/>
      <c r="C106" s="59"/>
      <c r="D106" s="60"/>
    </row>
    <row r="107" spans="2:4" ht="13.5" customHeight="1" x14ac:dyDescent="0.15">
      <c r="B107" s="59"/>
      <c r="C107" s="59"/>
      <c r="D107" s="60"/>
    </row>
    <row r="108" spans="2:4" ht="13.5" customHeight="1" x14ac:dyDescent="0.15">
      <c r="B108" s="59"/>
      <c r="C108" s="59"/>
      <c r="D108" s="60"/>
    </row>
    <row r="109" spans="2:4" ht="13.5" customHeight="1" x14ac:dyDescent="0.15">
      <c r="B109" s="59"/>
      <c r="C109" s="59"/>
      <c r="D109" s="60"/>
    </row>
    <row r="110" spans="2:4" ht="13.5" customHeight="1" x14ac:dyDescent="0.15">
      <c r="B110" s="59"/>
      <c r="C110" s="59"/>
      <c r="D110" s="60"/>
    </row>
    <row r="111" spans="2:4" ht="13.5" customHeight="1" x14ac:dyDescent="0.15">
      <c r="B111" s="59"/>
      <c r="C111" s="59"/>
      <c r="D111" s="60"/>
    </row>
    <row r="112" spans="2:4" ht="13.5" customHeight="1" x14ac:dyDescent="0.15">
      <c r="B112" s="59"/>
      <c r="C112" s="59"/>
      <c r="D112" s="60"/>
    </row>
    <row r="113" spans="2:4" ht="13.5" customHeight="1" x14ac:dyDescent="0.15">
      <c r="B113" s="59"/>
      <c r="C113" s="59"/>
      <c r="D113" s="60"/>
    </row>
    <row r="114" spans="2:4" ht="13.5" customHeight="1" x14ac:dyDescent="0.15">
      <c r="B114" s="59"/>
      <c r="C114" s="59"/>
      <c r="D114" s="60"/>
    </row>
    <row r="115" spans="2:4" ht="13.5" customHeight="1" x14ac:dyDescent="0.15">
      <c r="B115" s="59"/>
      <c r="C115" s="59"/>
      <c r="D115" s="60"/>
    </row>
    <row r="116" spans="2:4" ht="13.5" customHeight="1" x14ac:dyDescent="0.15">
      <c r="B116" s="59"/>
      <c r="C116" s="59"/>
      <c r="D116" s="60"/>
    </row>
    <row r="117" spans="2:4" ht="13.5" customHeight="1" x14ac:dyDescent="0.15">
      <c r="B117" s="59"/>
      <c r="C117" s="59"/>
      <c r="D117" s="60"/>
    </row>
    <row r="118" spans="2:4" ht="13.5" customHeight="1" x14ac:dyDescent="0.15">
      <c r="B118" s="59"/>
      <c r="C118" s="59"/>
      <c r="D118" s="60"/>
    </row>
    <row r="119" spans="2:4" ht="13.5" customHeight="1" x14ac:dyDescent="0.15">
      <c r="B119" s="59"/>
      <c r="C119" s="59"/>
      <c r="D119" s="60"/>
    </row>
    <row r="120" spans="2:4" ht="13.5" customHeight="1" x14ac:dyDescent="0.15">
      <c r="B120" s="59"/>
      <c r="C120" s="59"/>
      <c r="D120" s="60"/>
    </row>
    <row r="121" spans="2:4" ht="13.5" customHeight="1" x14ac:dyDescent="0.15">
      <c r="B121" s="59"/>
      <c r="C121" s="59"/>
      <c r="D121" s="60"/>
    </row>
    <row r="122" spans="2:4" ht="13.5" customHeight="1" x14ac:dyDescent="0.15">
      <c r="B122" s="59"/>
      <c r="C122" s="59"/>
      <c r="D122" s="60"/>
    </row>
    <row r="123" spans="2:4" ht="13.5" customHeight="1" x14ac:dyDescent="0.15">
      <c r="B123" s="59"/>
      <c r="C123" s="59"/>
      <c r="D123" s="60"/>
    </row>
    <row r="124" spans="2:4" ht="13.5" customHeight="1" x14ac:dyDescent="0.15">
      <c r="B124" s="59"/>
      <c r="C124" s="59"/>
      <c r="D124" s="60"/>
    </row>
    <row r="125" spans="2:4" ht="13.5" customHeight="1" x14ac:dyDescent="0.15">
      <c r="B125" s="59"/>
      <c r="C125" s="59"/>
      <c r="D125" s="60"/>
    </row>
    <row r="126" spans="2:4" ht="13.5" customHeight="1" x14ac:dyDescent="0.15">
      <c r="B126" s="59"/>
      <c r="C126" s="59"/>
      <c r="D126" s="60"/>
    </row>
    <row r="127" spans="2:4" ht="13.5" customHeight="1" x14ac:dyDescent="0.15">
      <c r="B127" s="59"/>
      <c r="C127" s="59"/>
      <c r="D127" s="60"/>
    </row>
    <row r="128" spans="2:4" ht="13.5" customHeight="1" x14ac:dyDescent="0.15">
      <c r="B128" s="59"/>
      <c r="C128" s="59"/>
      <c r="D128" s="60"/>
    </row>
    <row r="129" spans="2:4" ht="13.5" customHeight="1" x14ac:dyDescent="0.15">
      <c r="B129" s="59"/>
      <c r="C129" s="59"/>
      <c r="D129" s="60"/>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選定</vt:lpstr>
      <vt:lpstr>基本データ</vt:lpstr>
      <vt:lpstr>改定履歴</vt:lpstr>
      <vt:lpstr>基本データ!Print_Area</vt:lpstr>
      <vt:lpstr>選定!Print_Area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0497</dc:creator>
  <cp:lastModifiedBy>村上 知之</cp:lastModifiedBy>
  <cp:lastPrinted>2019-12-23T09:10:50Z</cp:lastPrinted>
  <dcterms:created xsi:type="dcterms:W3CDTF">1997-01-08T22:48:59Z</dcterms:created>
  <dcterms:modified xsi:type="dcterms:W3CDTF">2019-12-23T09:16:01Z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TAG2">
    <vt:lpwstr>000800de000000000000010262610207f74006b004c800</vt:lpwstr>
  </property>
</Properties>
</file>